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C:\Users\estelle.nolot\Desktop\"/>
    </mc:Choice>
  </mc:AlternateContent>
  <xr:revisionPtr revIDLastSave="0" documentId="13_ncr:1_{C52EBE33-0993-4085-8994-42E2A5FA0350}"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C9" i="6"/>
  <c r="J16" i="6"/>
  <c r="I16" i="6"/>
  <c r="C16" i="6"/>
  <c r="I10" i="6"/>
  <c r="P4" i="5"/>
  <c r="D4" i="8"/>
  <c r="I28" i="6"/>
  <c r="B1001" i="7"/>
  <c r="I23" i="6"/>
  <c r="L63" i="6"/>
  <c r="B35" i="4"/>
  <c r="J20" i="6"/>
  <c r="J44" i="6"/>
  <c r="B38" i="4"/>
  <c r="B62" i="4"/>
  <c r="A43" i="6"/>
  <c r="J31" i="6"/>
  <c r="J13" i="6"/>
  <c r="C13" i="6"/>
  <c r="J55" i="6"/>
  <c r="I12" i="6"/>
  <c r="C12" i="6"/>
  <c r="I60" i="6"/>
  <c r="C60" i="6"/>
  <c r="I39" i="6"/>
  <c r="J49" i="6"/>
  <c r="B3" i="6"/>
  <c r="A4" i="8"/>
  <c r="I51" i="6"/>
  <c r="J40" i="6"/>
  <c r="I43" i="6"/>
  <c r="I31" i="6"/>
  <c r="B22" i="3"/>
  <c r="B4" i="8"/>
  <c r="J38" i="6"/>
  <c r="B34" i="4"/>
  <c r="I20" i="6"/>
  <c r="J28" i="6"/>
  <c r="I58" i="6"/>
  <c r="B40" i="4"/>
  <c r="B58" i="4"/>
  <c r="A40" i="6"/>
  <c r="J10" i="6"/>
  <c r="C10" i="6"/>
  <c r="I13" i="6"/>
  <c r="J64" i="6"/>
  <c r="I9"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C11" i="6"/>
  <c r="I30" i="6"/>
  <c r="C30" i="6"/>
  <c r="A3" i="6"/>
  <c r="D5" i="7"/>
  <c r="B32" i="4"/>
  <c r="A20" i="6"/>
  <c r="N4" i="5"/>
  <c r="B28" i="4"/>
  <c r="A17" i="6"/>
  <c r="I7" i="6"/>
  <c r="I64" i="6"/>
  <c r="I11"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<sst xmlns="http://schemas.openxmlformats.org/spreadsheetml/2006/main" count="14972" uniqueCount="12810">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</sst>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80336147-99D4-4F17-BCF1-E36BB0C19455}"/>
    </customSheetView>
    <customSheetView guid="{4BDF1A28-30D5-449D-B20E-D6C97EF9FAE1}" showAutoFilter="1">
      <selection activeCell="C1" sqref="C1:D65536"/>
      <pageMargins left="0" right="0" top="0" bottom="0" header="0" footer="0"/>
      <pageSetup orientation="portrait"/>
      <autoFilter ref="B1:C1" xr:uid="{A2C0B730-EEB8-412B-B81A-C457EB707EE0}"/>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c r="E27" s="323"/>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80" priority="18">
      <formula>IF($D$28="No",TRUE)</formula>
    </cfRule>
  </conditionalFormatting>
  <conditionalFormatting sqref="D29 D41 D47 D53 D59 D65">
    <cfRule type="expression" dxfId="79" priority="17">
      <formula>IF($D$29="No",TRUE)</formula>
    </cfRule>
  </conditionalFormatting>
  <conditionalFormatting sqref="D34">
    <cfRule type="expression" dxfId="78" priority="9">
      <formula>IF($D$28="No",TRUE)</formula>
    </cfRule>
  </conditionalFormatting>
  <conditionalFormatting sqref="D35">
    <cfRule type="expression" dxfId="77" priority="8">
      <formula>IF($D$29="No",TRUE)</formula>
    </cfRule>
  </conditionalFormatting>
  <conditionalFormatting sqref="D40 D46 D52 D58 D64">
    <cfRule type="expression" dxfId="76" priority="147" stopIfTrue="1">
      <formula>IF(AND(OR($D$28="Yes",$D$28=""),D40=""),1,0)</formula>
    </cfRule>
  </conditionalFormatting>
  <conditionalFormatting sqref="D22:E22">
    <cfRule type="expression" dxfId="75" priority="144" stopIfTrue="1">
      <formula>IF($D$22="",TRUE)</formula>
    </cfRule>
  </conditionalFormatting>
  <conditionalFormatting sqref="D26:E26">
    <cfRule type="expression" dxfId="74" priority="122" stopIfTrue="1">
      <formula>IF($D$26="",TRUE)</formula>
    </cfRule>
  </conditionalFormatting>
  <conditionalFormatting sqref="D27:E27">
    <cfRule type="expression" dxfId="73" priority="129" stopIfTrue="1">
      <formula>IF($D$27="",TRUE)</formula>
    </cfRule>
  </conditionalFormatting>
  <conditionalFormatting sqref="D32:E32">
    <cfRule type="expression" dxfId="72" priority="7" stopIfTrue="1">
      <formula>IF(AND(OR($D$26="Yes",$D$26=""),$D$32=""),1,0)</formula>
    </cfRule>
    <cfRule type="expression" dxfId="71" priority="11" stopIfTrue="1">
      <formula>IF($P$26="",TRUE)</formula>
    </cfRule>
  </conditionalFormatting>
  <conditionalFormatting sqref="D33:E33">
    <cfRule type="expression" dxfId="70" priority="10" stopIfTrue="1">
      <formula>IF(AND(OR($D$27="Yes",$D$27=""),$D$33=""),1,0)</formula>
    </cfRule>
    <cfRule type="expression" dxfId="69" priority="12" stopIfTrue="1">
      <formula>IF($P$27="",TRUE)</formula>
    </cfRule>
  </conditionalFormatting>
  <conditionalFormatting sqref="D38:E38 D44:E44 D50:E50 D56:E56 D62:E62">
    <cfRule type="expression" dxfId="68" priority="38" stopIfTrue="1">
      <formula>IF(AND(OR($D$26="No",$D$26="Unknown",$D$26="Not applicable for this declaration",$D$32="No",$D$32="Unknown"),D38=""),1,0)</formula>
    </cfRule>
    <cfRule type="expression" dxfId="67" priority="39" stopIfTrue="1">
      <formula>IF(AND(OR($D$26="Yes",$D$26=""),D38=""),1,0)</formula>
    </cfRule>
  </conditionalFormatting>
  <conditionalFormatting sqref="D39:E39 D45:E45 D51:E51 D57:E57 D63:E63">
    <cfRule type="expression" dxfId="66" priority="146" stopIfTrue="1">
      <formula>IF(AND(OR($D$27="Yes",$D$27=""),D39=""),1,0)</formula>
    </cfRule>
    <cfRule type="expression" dxfId="65" priority="145" stopIfTrue="1">
      <formula>IF(AND(OR($D$27="No",$D$27="Unknown",$D$27="Not applicable for this declaration",$D$33="No",$D$33="Unknown"),D39=""),1,0)</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fRule type="expression" dxfId="62" priority="150" stopIfTrue="1">
      <formula>IF(AND(OR($D$29="Yes",$D$29=""),D41=""),1,0)</formula>
    </cfRule>
  </conditionalFormatting>
  <conditionalFormatting sqref="D69:E69 D71:E71 D77:E77 D79:E79 D81:E81 D83:E83">
    <cfRule type="expression" dxfId="61" priority="2" stopIfTrue="1">
      <formula>IF(D69="",TRUE)</formula>
    </cfRule>
    <cfRule type="expression" dxfId="60" priority="1" stopIfTrue="1">
      <formula>AND(OR($D$26="No",$D$26="Unknown",$D$26="Not applicable for this declaration"),OR($D$27="No",$D$27="Unknown",$D$27="Not applicable for this declaration"))</formula>
    </cfRule>
  </conditionalFormatting>
  <conditionalFormatting sqref="D74:E74">
    <cfRule type="expression" dxfId="59" priority="4" stopIfTrue="1">
      <formula>IF(AND(OR($D$26="Yes",$D$26=""),D74=""),1,0)</formula>
    </cfRule>
    <cfRule type="expression" dxfId="58" priority="3" stopIfTrue="1">
      <formula>IF(AND(OR($D$26="No",$D$26="Unknown",$D$26="Not applicable for this declaration",$D$32="No",$D$32="Unknown"),D74=""),1,0)</formula>
    </cfRule>
  </conditionalFormatting>
  <conditionalFormatting sqref="D75:E75">
    <cfRule type="expression" dxfId="57" priority="6" stopIfTrue="1">
      <formula>IF(AND(OR($D$27="Yes",$D$27=""),D75=""),1,0)</formula>
    </cfRule>
    <cfRule type="expression" dxfId="56" priority="5" stopIfTrue="1">
      <formula>IF(AND(OR($D$27="No",$D$27="Unknown",$D$27="Not applicable for this declaration",$D$33="No",$D$33="Unknown"),D74=""),1,0)</formula>
    </cfRule>
  </conditionalFormatting>
  <conditionalFormatting sqref="D9:G9">
    <cfRule type="expression" dxfId="55" priority="137" stopIfTrue="1">
      <formula>IF($D$9="",TRUE)</formula>
    </cfRule>
  </conditionalFormatting>
  <conditionalFormatting sqref="D8:J8">
    <cfRule type="expression" dxfId="54" priority="136" stopIfTrue="1">
      <formula>IF($D$8="",TRUE)</formula>
    </cfRule>
  </conditionalFormatting>
  <conditionalFormatting sqref="D10:J10">
    <cfRule type="expression" dxfId="53" priority="41" stopIfTrue="1">
      <formula>IF($D$9=$Q$9,TRUE)</formula>
    </cfRule>
    <cfRule type="expression" dxfId="52" priority="151" stopIfTrue="1">
      <formula>IF(AND($D$10="",$D$9=$R$9),TRUE)</formula>
    </cfRule>
  </conditionalFormatting>
  <conditionalFormatting sqref="D15:J15">
    <cfRule type="expression" dxfId="51" priority="138" stopIfTrue="1">
      <formula>IF($D$15="",TRUE)</formula>
    </cfRule>
  </conditionalFormatting>
  <conditionalFormatting sqref="D16:J16">
    <cfRule type="expression" dxfId="50" priority="139" stopIfTrue="1">
      <formula>IF($D$16="",TRUE)</formula>
    </cfRule>
  </conditionalFormatting>
  <conditionalFormatting sqref="D17:J17">
    <cfRule type="expression" dxfId="49" priority="140" stopIfTrue="1">
      <formula>IF($D$17="",TRUE)</formula>
    </cfRule>
  </conditionalFormatting>
  <conditionalFormatting sqref="D18:J18">
    <cfRule type="expression" dxfId="48" priority="141" stopIfTrue="1">
      <formula>IF($D$18="",TRUE)</formula>
    </cfRule>
  </conditionalFormatting>
  <conditionalFormatting sqref="D20:J20">
    <cfRule type="expression" dxfId="47" priority="20" stopIfTrue="1">
      <formula>IF($D$20="",TRUE)</formula>
    </cfRule>
  </conditionalFormatting>
  <conditionalFormatting sqref="G71:J71">
    <cfRule type="expression" dxfId="46" priority="14">
      <formula>IF(AND($D$71="Yes",$G$71=""),TRUE)</formula>
    </cfRule>
  </conditionalFormatting>
  <conditionalFormatting sqref="G79:J79">
    <cfRule type="expression" dxfId="45" priority="32" stopIfTrue="1">
      <formula>IF(AND($D$79="Yes, using other format (describe)",$G$79=""),TRUE)</formula>
    </cfRule>
  </conditionalFormatting>
  <conditionalFormatting sqref="G81:J81">
    <cfRule type="expression" dxfId="44"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IF(H66=0,"0",H66)</f>
        <v>31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f>Declaration!D8</f>
        <v>0</v>
      </c>
      <c r="C4" s="138" t="str">
        <f t="shared" ref="C4:C9" ca="1" si="0">IF(H4=1,J4,I4)</f>
        <v>Provide your company name on the Declaration tab cell D8</v>
      </c>
      <c r="D4" s="207" t="str">
        <f>IF(H4=1,"Click here to enter Company Name","")</f>
        <v>Click here to enter Company Name</v>
      </c>
      <c r="E4" s="17" t="s">
        <v>16</v>
      </c>
      <c r="F4" s="84">
        <v>1</v>
      </c>
      <c r="G4" s="63">
        <f t="shared" ref="G4:G9" si="1">IF(B4=0,1,0)</f>
        <v>1</v>
      </c>
      <c r="H4" s="64">
        <f>F4*G4</f>
        <v>1</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f>Declaration!D9</f>
        <v>0</v>
      </c>
      <c r="C5" s="138" t="str">
        <f t="shared" ca="1" si="0"/>
        <v>Select the scope of declaration on the Declaration tab cell D9</v>
      </c>
      <c r="D5" s="86" t="str">
        <f>IF(H5=1,"Click here to enter Declaration Scope","")</f>
        <v>Click here to enter Declaration Scope</v>
      </c>
      <c r="E5" s="17" t="s">
        <v>16</v>
      </c>
      <c r="F5" s="84">
        <v>1</v>
      </c>
      <c r="G5" s="63">
        <f t="shared" si="1"/>
        <v>1</v>
      </c>
      <c r="H5" s="64">
        <f t="shared" ref="H5:H18" si="2">F5*G5</f>
        <v>1</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f>Declaration!D15</f>
        <v>0</v>
      </c>
      <c r="C7" s="138" t="str">
        <f t="shared" ca="1" si="0"/>
        <v>Provide contact name in Declaration tab cell D15</v>
      </c>
      <c r="D7" s="86" t="str">
        <f>IF(H7=1,"Click here to enter Contact Name","")</f>
        <v>Click here to enter Contact Name</v>
      </c>
      <c r="E7" s="17" t="s">
        <v>16</v>
      </c>
      <c r="F7" s="84">
        <v>1</v>
      </c>
      <c r="G7" s="63">
        <f t="shared" si="1"/>
        <v>1</v>
      </c>
      <c r="H7" s="64">
        <f t="shared" si="2"/>
        <v>1</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f>Declaration!D16</f>
        <v>0</v>
      </c>
      <c r="C8" s="138" t="str">
        <f t="shared" ca="1" si="0"/>
        <v>Provide a valid email for contact in Declaration tab cell D16</v>
      </c>
      <c r="D8" s="86" t="str">
        <f>IF(H8=1,"Click here to enter Email-Contact","")</f>
        <v>Click here to enter Email-Contact</v>
      </c>
      <c r="E8" s="17" t="s">
        <v>16</v>
      </c>
      <c r="F8" s="84">
        <v>1</v>
      </c>
      <c r="G8" s="63">
        <f>IF(ISNUMBER(SEARCH("@",B8)),0,1)</f>
        <v>1</v>
      </c>
      <c r="H8" s="64">
        <f t="shared" si="2"/>
        <v>1</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f>Declaration!D17</f>
        <v>0</v>
      </c>
      <c r="C9" s="138" t="str">
        <f t="shared" ca="1" si="0"/>
        <v>Provide a phone number for contact in Declaration tab cell D17</v>
      </c>
      <c r="D9" s="86" t="str">
        <f>IF(H9=1,"Click here to enter Phone-Contact","")</f>
        <v>Click here to enter Phone-Contact</v>
      </c>
      <c r="E9" s="17" t="s">
        <v>16</v>
      </c>
      <c r="F9" s="84">
        <v>1</v>
      </c>
      <c r="G9" s="63">
        <f t="shared" si="1"/>
        <v>1</v>
      </c>
      <c r="H9" s="64">
        <f t="shared" si="2"/>
        <v>1</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f>Declaration!D18</f>
        <v>0</v>
      </c>
      <c r="C10" s="138" t="str">
        <f t="shared" ref="C10:C59" ca="1" si="3">IF(H10=1,J10,I10)</f>
        <v>Provide authorized company representative contact name in Declaration tab cell D18</v>
      </c>
      <c r="D10" s="86" t="str">
        <f>IF(H10=1,"Click here to enter an Authorized Company Representative's name","")</f>
        <v>Click here to enter an Authorized Company Representative's name</v>
      </c>
      <c r="E10" s="17" t="s">
        <v>16</v>
      </c>
      <c r="F10" s="84">
        <v>1</v>
      </c>
      <c r="G10" s="63">
        <f t="shared" ref="G10:G18" si="4">IF(B10=0,1,0)</f>
        <v>1</v>
      </c>
      <c r="H10" s="64">
        <f t="shared" si="2"/>
        <v>1</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16</v>
      </c>
      <c r="F11" s="84">
        <v>1</v>
      </c>
      <c r="G11" s="63">
        <f>IF(ISNUMBER(SEARCH("@",B11)),0,1)</f>
        <v>1</v>
      </c>
      <c r="H11" s="64">
        <f t="shared" si="2"/>
        <v>1</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16</v>
      </c>
      <c r="F13" s="84">
        <v>1</v>
      </c>
      <c r="G13" s="63">
        <f t="shared" si="4"/>
        <v>1</v>
      </c>
      <c r="H13" s="64">
        <f t="shared" si="2"/>
        <v>1</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20</v>
      </c>
      <c r="F15" s="84">
        <v>1</v>
      </c>
      <c r="G15" s="63">
        <f t="shared" si="4"/>
        <v>1</v>
      </c>
      <c r="H15" s="64">
        <f t="shared" si="2"/>
        <v>1</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16</v>
      </c>
      <c r="F16" s="84">
        <v>1</v>
      </c>
      <c r="G16" s="63">
        <f t="shared" si="4"/>
        <v>1</v>
      </c>
      <c r="H16" s="64">
        <f t="shared" si="2"/>
        <v>1</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16</v>
      </c>
      <c r="F20" s="85">
        <f>IF(OR(B$15="No",B$15="Unknown",B$15="Not applicable for this declaration"),0,1)</f>
        <v>1</v>
      </c>
      <c r="G20" s="63">
        <f>IF(B20=0,1,0)</f>
        <v>1</v>
      </c>
      <c r="H20" s="64">
        <f>F20*G20</f>
        <v>1</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Declare if mica is necessary to the production of your products and contained within the finished products declared in Declaration tab cell D33</v>
      </c>
      <c r="D21" s="233" t="str">
        <f>IF(H21=1,"Click here to answer question 2 for Mica","")</f>
        <v>Click here to answer question 2 for Mica</v>
      </c>
      <c r="E21" s="17" t="s">
        <v>16</v>
      </c>
      <c r="F21" s="85">
        <f>IF(OR(B$16="No",B$16="Unknown",B$16="Not applicable for this declaration"),0,1)</f>
        <v>1</v>
      </c>
      <c r="G21" s="63">
        <f t="shared" ref="G21" si="6">IF(B21=0,1,0)</f>
        <v>1</v>
      </c>
      <c r="H21" s="64">
        <f t="shared" ref="H21" si="7">F21*G21</f>
        <v>1</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Declare if cobalt used within the scope of products declared within this survey response originated from a conflict-affected and high-risk area on the Declaration tab cell D38</v>
      </c>
      <c r="D23" s="196" t="str">
        <f>IF(H23=1,"Click here to answer question 3 for Cobalt","")</f>
        <v>Click here to answer question 3 for Cobalt</v>
      </c>
      <c r="E23" s="17" t="s">
        <v>16</v>
      </c>
      <c r="F23" s="85">
        <f>IF(OR(B$15="No",B$15="Unknown",B$15="Not applicable for this declaration",B$20="No",B$20="Unknown",B$20="Not applicable for this declaration"),0,1)</f>
        <v>1</v>
      </c>
      <c r="G23" s="63">
        <f t="shared" ref="G23:G59" si="8">IF(B23=0,1,0)</f>
        <v>1</v>
      </c>
      <c r="H23" s="64">
        <f t="shared" ref="H23:H59" si="9">F23*G23</f>
        <v>1</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Declare if mica used within the scope of products declared within this survey response originated from a conflict-affected and high-risk area on the Declaration tab cell D39</v>
      </c>
      <c r="D24" s="233" t="str">
        <f>IF(H24=1,"Click here to answer question 3 for Mica","")</f>
        <v>Click here to answer question 3 for Mica</v>
      </c>
      <c r="E24" s="17" t="s">
        <v>16</v>
      </c>
      <c r="F24" s="85">
        <f>IF(OR(B$16="No",B$16="Unknown",B$16="Not applicable for this declaration",B$21="No",B$21="Unknown",B$21="Not applicable for this declaration"),0,1)</f>
        <v>1</v>
      </c>
      <c r="G24" s="63">
        <f t="shared" si="8"/>
        <v>1</v>
      </c>
      <c r="H24" s="64">
        <f t="shared" si="9"/>
        <v>1</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Declare if cobalt used within the scope of products declared within this survey response originated entirely from a recycled or scrap source on the Declaration tab cell D44</v>
      </c>
      <c r="D28" s="196" t="str">
        <f>IF(H28=1,"Click here to answer question 4 for Cobalt","")</f>
        <v>Click here to answer question 4 for Cobalt</v>
      </c>
      <c r="E28" s="17" t="s">
        <v>16</v>
      </c>
      <c r="F28" s="85">
        <f>F23</f>
        <v>1</v>
      </c>
      <c r="G28" s="63">
        <f>IF(B28=0,1,0)</f>
        <v>1</v>
      </c>
      <c r="H28" s="64">
        <f>F28*G28</f>
        <v>1</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Provide % of completeness of supplier's smelter information on Declaration tab cell D50</v>
      </c>
      <c r="D33" s="233" t="str">
        <f>IF(H33=1,"Click here to answer question 5 for Cobalt","")</f>
        <v>Click here to answer question 5 for Cobalt</v>
      </c>
      <c r="E33" s="17" t="s">
        <v>20</v>
      </c>
      <c r="F33" s="85">
        <f>F23</f>
        <v>1</v>
      </c>
      <c r="G33" s="63">
        <f t="shared" si="8"/>
        <v>1</v>
      </c>
      <c r="H33" s="64">
        <f t="shared" si="9"/>
        <v>1</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Provide % of completeness of supplier's smelter information on Declaration tab cell D51</v>
      </c>
      <c r="D34" s="86" t="str">
        <f>IF(H34=1,"Click here to answer question 5 for Mica","")</f>
        <v>Click here to answer question 5 for Mica</v>
      </c>
      <c r="E34" s="17" t="s">
        <v>20</v>
      </c>
      <c r="F34" s="85">
        <f>F24</f>
        <v>1</v>
      </c>
      <c r="G34" s="63">
        <f t="shared" si="8"/>
        <v>1</v>
      </c>
      <c r="H34" s="64">
        <f t="shared" si="9"/>
        <v>1</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Declare if all smelter names have been provided in this survey response under the scope of products declared on the Declaration tab cell D56</v>
      </c>
      <c r="D38" s="233" t="str">
        <f>IF(H38=1,"Click here to answer question 6 for Cobalt","")</f>
        <v>Click here to answer question 6 for Cobalt</v>
      </c>
      <c r="E38" s="17" t="s">
        <v>14</v>
      </c>
      <c r="F38" s="85">
        <f>F23</f>
        <v>1</v>
      </c>
      <c r="G38" s="63">
        <f t="shared" si="8"/>
        <v>1</v>
      </c>
      <c r="H38" s="64">
        <f t="shared" si="9"/>
        <v>1</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14</v>
      </c>
      <c r="F39" s="85">
        <f>F24</f>
        <v>1</v>
      </c>
      <c r="G39" s="63">
        <f t="shared" si="8"/>
        <v>1</v>
      </c>
      <c r="H39" s="64">
        <f t="shared" si="9"/>
        <v>1</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Declare if all applicable cobalt smelter information has been provided on Declaration tab cell D62</v>
      </c>
      <c r="D43" s="233" t="str">
        <f>IF(H43=1,"Click here to answer question 7 for Cobalt","")</f>
        <v>Click here to answer question 7 for Cobalt</v>
      </c>
      <c r="E43" s="17" t="s">
        <v>16</v>
      </c>
      <c r="F43" s="85">
        <f>F23</f>
        <v>1</v>
      </c>
      <c r="G43" s="63">
        <f t="shared" si="8"/>
        <v>1</v>
      </c>
      <c r="H43" s="64">
        <f t="shared" si="9"/>
        <v>1</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Declare if all applicable mica processor information has been provided on Declaration tab cell D63</v>
      </c>
      <c r="D44" s="89" t="str">
        <f>IF(H44=1,"Click here to answer question 7 for Mica","")</f>
        <v>Click here to answer question 7 for Mica</v>
      </c>
      <c r="E44" s="17" t="s">
        <v>16</v>
      </c>
      <c r="F44" s="85">
        <f>F24</f>
        <v>1</v>
      </c>
      <c r="G44" s="63">
        <f t="shared" si="8"/>
        <v>1</v>
      </c>
      <c r="H44" s="64">
        <f t="shared" si="9"/>
        <v>1</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f>Declaration!D69</f>
        <v>0</v>
      </c>
      <c r="C48" s="138" t="str">
        <f t="shared" ca="1" si="3"/>
        <v>Answer if your company has a responsible minerals sourcing policy on the Declaration tab cell D69</v>
      </c>
      <c r="D48" s="231" t="str">
        <f>IF(H48=1,"Click here to answer question (A)","")</f>
        <v>Click here to answer question (A)</v>
      </c>
      <c r="E48" s="17" t="s">
        <v>16</v>
      </c>
      <c r="F48" s="85">
        <f>IF(SUM(F$23:F$24)=0,0,1)</f>
        <v>1</v>
      </c>
      <c r="G48" s="63">
        <f t="shared" si="8"/>
        <v>1</v>
      </c>
      <c r="H48" s="64">
        <f t="shared" si="9"/>
        <v>1</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f>Declaration!D71</f>
        <v>0</v>
      </c>
      <c r="C50" s="138" t="str">
        <f ca="1">IF(H50=1,J50,I50)</f>
        <v>Answer if your company has made your responsible minerals sourcing policy publically available on your website on the Declaration tab cell D71</v>
      </c>
      <c r="D50" s="196" t="str">
        <f>IF(H50=1,"Click here to answer question (B)","")</f>
        <v>Click here to answer question (B)</v>
      </c>
      <c r="E50" s="17" t="s">
        <v>16</v>
      </c>
      <c r="F50" s="85">
        <f t="shared" ref="F50:F59" si="10">F$48</f>
        <v>1</v>
      </c>
      <c r="G50" s="63">
        <f t="shared" si="8"/>
        <v>1</v>
      </c>
      <c r="H50" s="64">
        <f t="shared" si="9"/>
        <v>1</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63.75">
      <c r="A53" s="80" t="str">
        <f ca="1">Declaration!B74</f>
        <v>Cobalt(*)</v>
      </c>
      <c r="B53" s="80">
        <f>Declaration!D74</f>
        <v>0</v>
      </c>
      <c r="C53" s="138" t="str">
        <f t="shared" ca="1" si="3"/>
        <v>Answer if you require your direct suppliers to source cobalt from smelters whose due diligence practices have been validated by an independent third-party audit program, like the Responsible Minerals Assurance Process, on Declaration tab cell D74</v>
      </c>
      <c r="D53" s="196" t="str">
        <f>IF(H53=1,"Click here to answer question (C)","")</f>
        <v>Click here to answer question (C)</v>
      </c>
      <c r="E53" s="17"/>
      <c r="F53" s="85">
        <f>F23*F$48</f>
        <v>1</v>
      </c>
      <c r="G53" s="63">
        <f t="shared" si="8"/>
        <v>1</v>
      </c>
      <c r="H53" s="64">
        <f t="shared" si="9"/>
        <v>1</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75">
      <c r="A54" s="80" t="str">
        <f ca="1">Declaration!B75</f>
        <v>Mica(*)</v>
      </c>
      <c r="B54" s="80">
        <f>Declaration!D75</f>
        <v>0</v>
      </c>
      <c r="C54" s="138" t="str">
        <f t="shared" ca="1" si="3"/>
        <v>Answer if you require your direct suppliers to source mica from processors whose due diligence practices have been validated by an independent third-party audit program, like the Responsible Minerals Assurance Process, on Declaration tab cell D75</v>
      </c>
      <c r="D54" s="196" t="str">
        <f>IF(H54=1,"Click here to answer question (C)","")</f>
        <v>Click here to answer question (C)</v>
      </c>
      <c r="E54" s="17"/>
      <c r="F54" s="85">
        <f>F24*F$48</f>
        <v>1</v>
      </c>
      <c r="G54" s="63">
        <f t="shared" si="8"/>
        <v>1</v>
      </c>
      <c r="H54" s="64">
        <f t="shared" si="9"/>
        <v>1</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Answer if you have implemented due diligence measures for responsible sourcing on Declaration tab cell D77</v>
      </c>
      <c r="D55" s="196" t="str">
        <f>IF(H55=1,"Click here to answer question (D)","")</f>
        <v>Click here to answer question (D)</v>
      </c>
      <c r="E55" s="17" t="s">
        <v>16</v>
      </c>
      <c r="F55" s="85">
        <f t="shared" si="10"/>
        <v>1</v>
      </c>
      <c r="G55" s="63">
        <f t="shared" si="8"/>
        <v>1</v>
      </c>
      <c r="H55" s="64">
        <f t="shared" si="9"/>
        <v>1</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Answer if you conduct cobalt or natural mica supply chain surveys on the declaration tab cell D79</v>
      </c>
      <c r="D56" s="196" t="str">
        <f>IF(H56=1,"Click here to answer question (E)","")</f>
        <v>Click here to answer question (E)</v>
      </c>
      <c r="E56" s="17" t="s">
        <v>16</v>
      </c>
      <c r="F56" s="85">
        <f t="shared" si="10"/>
        <v>1</v>
      </c>
      <c r="G56" s="63">
        <f>IF(B56=0,1,0)</f>
        <v>1</v>
      </c>
      <c r="H56" s="64">
        <f t="shared" si="9"/>
        <v>1</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f>Declaration!D81</f>
        <v>0</v>
      </c>
      <c r="C58" s="138" t="str">
        <f ca="1">IF(H58=1,J58,I58)</f>
        <v>Answer if you verify responses from your suppliers against your company's expectations on Declaration tab cell D81</v>
      </c>
      <c r="D58" s="196" t="str">
        <f>IF(H58=1,"Click here to answer question (F)","")</f>
        <v>Click here to answer question (F)</v>
      </c>
      <c r="E58" s="17" t="s">
        <v>16</v>
      </c>
      <c r="F58" s="85">
        <f t="shared" si="10"/>
        <v>1</v>
      </c>
      <c r="G58" s="63">
        <f>IF(B58=0,1,0)</f>
        <v>1</v>
      </c>
      <c r="H58" s="64">
        <f t="shared" si="9"/>
        <v>1</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f>Declaration!D83</f>
        <v>0</v>
      </c>
      <c r="C59" s="138" t="str">
        <f t="shared" ca="1" si="3"/>
        <v>Answer if your verification process includes corrective action management on Declaration tab cell D83</v>
      </c>
      <c r="D59" s="196" t="str">
        <f>IF(H59=1,"Click here to answer question (G)","")</f>
        <v>Click here to answer question (G)</v>
      </c>
      <c r="E59" s="17" t="s">
        <v>16</v>
      </c>
      <c r="F59" s="85">
        <f t="shared" si="10"/>
        <v>1</v>
      </c>
      <c r="G59" s="63">
        <f t="shared" si="8"/>
        <v>1</v>
      </c>
      <c r="H59" s="64">
        <f t="shared" si="9"/>
        <v>1</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Provide list of cobalt smelters contributing material to supply chain on Smelter List tab</v>
      </c>
      <c r="D61" s="223" t="str">
        <f>IF(H61=0,"","Click here to provide smelter information")</f>
        <v>Click here to provide smelter information</v>
      </c>
      <c r="E61" s="17" t="s">
        <v>16</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Provide list of cobalt smelters contributing material to supply chain on Smelter List tab</v>
      </c>
      <c r="K61" s="136">
        <f>IF(H15&gt;0,1,0)</f>
        <v>1</v>
      </c>
      <c r="L61" s="16" t="e">
        <f ca="1">OFFSET(L!$C$1,MATCH("Checker"&amp;ADDRESS(ROW(),COLUMN(),4),L!$A:$A,0)-1,SL,,)</f>
        <v>#N/A</v>
      </c>
    </row>
    <row r="62" spans="1:12" ht="39">
      <c r="A62" s="137" t="s">
        <v>62</v>
      </c>
      <c r="B62" s="80"/>
      <c r="C62" s="138" t="str">
        <f ca="1">IF(H62=1,J62,I62)</f>
        <v>Provide list of mica processors contributing material to supply chain on Smelter List tab</v>
      </c>
      <c r="D62" s="223" t="str">
        <f>IF(H62=0,"","Click here to provide smelter information")</f>
        <v>Click here to provide smelter information</v>
      </c>
      <c r="E62" s="17" t="s">
        <v>16</v>
      </c>
      <c r="F62" s="85">
        <f>F24</f>
        <v>1</v>
      </c>
      <c r="G62" s="63">
        <f>IF(AND(COUNTIF(SmelterIdetifiedForMetal,"Mica")&gt;0,COUNTIF('Smelter List'!AB$5:AB$2499,"Mica?*")&gt;0),0,1)</f>
        <v>1</v>
      </c>
      <c r="H62" s="64">
        <f>F62*G62</f>
        <v>1</v>
      </c>
      <c r="I62" s="133" t="str">
        <f ca="1">OFFSET(L!$C$1,MATCH("Checker"&amp;"Comp",L!$A:$A,0)-1,SL,,)</f>
        <v>Complete</v>
      </c>
      <c r="J62" s="16" t="str">
        <f ca="1">OFFSET(L!$C$1,MATCH("Checker"&amp;ADDRESS(ROW(),COLUMN(),4),L!$A:$A,0)-1,SL,,)</f>
        <v>Provide list of mica processors contributing material to supply chain on Smelter List tab</v>
      </c>
      <c r="K62" s="136">
        <f>IF(H16&gt;0,1,0)</f>
        <v>1</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31</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48:A51 C49 A53:A60 C60">
    <cfRule type="expression" dxfId="35" priority="418" stopIfTrue="1">
      <formula>$H4=1</formula>
    </cfRule>
    <cfRule type="expression" dxfId="34" priority="417" stopIfTrue="1">
      <formula>$H4=0</formula>
    </cfRule>
    <cfRule type="expression" dxfId="33" priority="416" stopIfTrue="1">
      <formula>$F4=0</formula>
    </cfRule>
  </conditionalFormatting>
  <conditionalFormatting sqref="A5:A13">
    <cfRule type="expression" dxfId="32" priority="119" stopIfTrue="1">
      <formula>AND($F5=1,$G5=0)</formula>
    </cfRule>
    <cfRule type="expression" dxfId="31" priority="120" stopIfTrue="1">
      <formula>AND($F5&lt;&gt;0,$G5&lt;&gt;0)</formula>
    </cfRule>
    <cfRule type="expression" dxfId="30" priority="118" stopIfTrue="1">
      <formula>$F5=0</formula>
    </cfRule>
  </conditionalFormatting>
  <conditionalFormatting sqref="A20:A21">
    <cfRule type="expression" dxfId="29" priority="10" stopIfTrue="1">
      <formula>$H20=0</formula>
    </cfRule>
    <cfRule type="expression" dxfId="28" priority="11" stopIfTrue="1">
      <formula>$H20=1</formula>
    </cfRule>
    <cfRule type="expression" dxfId="27" priority="9" stopIfTrue="1">
      <formula>$F20=0</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795B837F-C54B-416A-ABE1-CFCD612446AC}"/>
    </customSheetView>
    <customSheetView guid="{4BDF1A28-30D5-449D-B20E-D6C97EF9FAE1}" showAutoFilter="1">
      <selection activeCell="C174" sqref="C174"/>
      <pageMargins left="0" right="0" top="0" bottom="0" header="0" footer="0"/>
      <pageSetup paperSize="9" orientation="portrait"/>
      <autoFilter ref="B1:N1" xr:uid="{119FED85-3B00-4D56-9280-C374BA130ACB}"/>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Estelle Nolot</cp:lastModifiedBy>
  <cp:revision/>
  <dcterms:created xsi:type="dcterms:W3CDTF">2010-06-21T21:00:23Z</dcterms:created>
  <dcterms:modified xsi:type="dcterms:W3CDTF">2023-04-21T07:47:15Z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