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C:\Users\clara.py\Downloads\"/>
    </mc:Choice>
  </mc:AlternateContent>
  <xr:revisionPtr revIDLastSave="0" documentId="13_ncr:1_{D08F92B8-73F7-4770-944F-7A5CF0E72AE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D4" i="5"/>
  <c r="E4" i="5"/>
  <c r="E6" i="5"/>
  <c r="E7" i="5"/>
  <c r="E8" i="5"/>
  <c r="E9" i="5"/>
  <c r="E10" i="5"/>
  <c r="E11" i="5"/>
  <c r="E12" i="5"/>
  <c r="E13" i="5"/>
  <c r="E14" i="5"/>
  <c r="E15" i="5"/>
  <c r="E16" i="5"/>
  <c r="E17" i="5"/>
  <c r="E18" i="5"/>
  <c r="E19" i="5"/>
  <c r="E20" i="5"/>
  <c r="E21" i="5"/>
  <c r="E22" i="5"/>
  <c r="E23" i="5"/>
  <c r="E24" i="5"/>
  <c r="X24" i="5" s="1"/>
  <c r="E25" i="5"/>
  <c r="E26" i="5"/>
  <c r="E27" i="5"/>
  <c r="E28" i="5"/>
  <c r="E29" i="5"/>
  <c r="E30" i="5"/>
  <c r="E31" i="5"/>
  <c r="E32" i="5"/>
  <c r="X32" i="5" s="1"/>
  <c r="E33" i="5"/>
  <c r="E34" i="5"/>
  <c r="E35" i="5"/>
  <c r="E36" i="5"/>
  <c r="X36" i="5" s="1"/>
  <c r="E37" i="5"/>
  <c r="E38" i="5"/>
  <c r="E39" i="5"/>
  <c r="E40" i="5"/>
  <c r="E41" i="5"/>
  <c r="E42" i="5"/>
  <c r="E43" i="5"/>
  <c r="E44" i="5"/>
  <c r="E45" i="5"/>
  <c r="E46" i="5"/>
  <c r="E47" i="5"/>
  <c r="E48" i="5"/>
  <c r="E49" i="5"/>
  <c r="E50" i="5"/>
  <c r="E51" i="5"/>
  <c r="E52" i="5"/>
  <c r="E53" i="5"/>
  <c r="E54" i="5"/>
  <c r="E55" i="5"/>
  <c r="E56" i="5"/>
  <c r="X56" i="5" s="1"/>
  <c r="E57" i="5"/>
  <c r="E58" i="5"/>
  <c r="E59" i="5"/>
  <c r="E60" i="5"/>
  <c r="X60" i="5" s="1"/>
  <c r="E61" i="5"/>
  <c r="E62" i="5"/>
  <c r="E63" i="5"/>
  <c r="E64" i="5"/>
  <c r="E65" i="5"/>
  <c r="E66" i="5"/>
  <c r="E67" i="5"/>
  <c r="E68" i="5"/>
  <c r="E69" i="5"/>
  <c r="E70" i="5"/>
  <c r="E71" i="5"/>
  <c r="E72" i="5"/>
  <c r="X72" i="5" s="1"/>
  <c r="E73" i="5"/>
  <c r="E74" i="5"/>
  <c r="E75" i="5"/>
  <c r="E76" i="5"/>
  <c r="E77" i="5"/>
  <c r="E78" i="5"/>
  <c r="E79" i="5"/>
  <c r="E80" i="5"/>
  <c r="X80" i="5" s="1"/>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X304" i="5" s="1"/>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X332" i="5" s="1"/>
  <c r="E333" i="5"/>
  <c r="E334" i="5"/>
  <c r="E335" i="5"/>
  <c r="E336" i="5"/>
  <c r="E337" i="5"/>
  <c r="E338" i="5"/>
  <c r="E339" i="5"/>
  <c r="E340" i="5"/>
  <c r="E341" i="5"/>
  <c r="E342" i="5"/>
  <c r="E343" i="5"/>
  <c r="E344" i="5"/>
  <c r="E345" i="5"/>
  <c r="E346" i="5"/>
  <c r="E347" i="5"/>
  <c r="E348" i="5"/>
  <c r="E349" i="5"/>
  <c r="E350" i="5"/>
  <c r="E351" i="5"/>
  <c r="E352" i="5"/>
  <c r="X352" i="5" s="1"/>
  <c r="E353" i="5"/>
  <c r="E354" i="5"/>
  <c r="E355" i="5"/>
  <c r="E356" i="5"/>
  <c r="E357" i="5"/>
  <c r="E358" i="5"/>
  <c r="E359" i="5"/>
  <c r="E360" i="5"/>
  <c r="E361" i="5"/>
  <c r="E362" i="5"/>
  <c r="E363" i="5"/>
  <c r="E364" i="5"/>
  <c r="E365" i="5"/>
  <c r="E366" i="5"/>
  <c r="E367" i="5"/>
  <c r="E368" i="5"/>
  <c r="X368" i="5" s="1"/>
  <c r="E369" i="5"/>
  <c r="E370" i="5"/>
  <c r="E371" i="5"/>
  <c r="E372" i="5"/>
  <c r="X372" i="5" s="1"/>
  <c r="E373" i="5"/>
  <c r="E374" i="5"/>
  <c r="E375" i="5"/>
  <c r="E376" i="5"/>
  <c r="E377" i="5"/>
  <c r="E378" i="5"/>
  <c r="E379" i="5"/>
  <c r="E380" i="5"/>
  <c r="E381" i="5"/>
  <c r="E382" i="5"/>
  <c r="E383" i="5"/>
  <c r="E384" i="5"/>
  <c r="X384" i="5" s="1"/>
  <c r="E385" i="5"/>
  <c r="E386" i="5"/>
  <c r="E387" i="5"/>
  <c r="E388" i="5"/>
  <c r="E389" i="5"/>
  <c r="E390" i="5"/>
  <c r="E391" i="5"/>
  <c r="E392" i="5"/>
  <c r="E393" i="5"/>
  <c r="E394" i="5"/>
  <c r="E395" i="5"/>
  <c r="E396" i="5"/>
  <c r="X396" i="5" s="1"/>
  <c r="E397" i="5"/>
  <c r="E398" i="5"/>
  <c r="E399" i="5"/>
  <c r="E400" i="5"/>
  <c r="X400" i="5" s="1"/>
  <c r="E401" i="5"/>
  <c r="E402" i="5"/>
  <c r="E403" i="5"/>
  <c r="E404" i="5"/>
  <c r="E405" i="5"/>
  <c r="E406" i="5"/>
  <c r="E407" i="5"/>
  <c r="E408" i="5"/>
  <c r="X408" i="5" s="1"/>
  <c r="E409" i="5"/>
  <c r="E410" i="5"/>
  <c r="E411" i="5"/>
  <c r="E412" i="5"/>
  <c r="X412" i="5" s="1"/>
  <c r="E413" i="5"/>
  <c r="E414" i="5"/>
  <c r="E415" i="5"/>
  <c r="E416" i="5"/>
  <c r="X416" i="5" s="1"/>
  <c r="E417" i="5"/>
  <c r="E418" i="5"/>
  <c r="E419" i="5"/>
  <c r="E420" i="5"/>
  <c r="E421" i="5"/>
  <c r="E422" i="5"/>
  <c r="E423" i="5"/>
  <c r="E424" i="5"/>
  <c r="E425" i="5"/>
  <c r="E426" i="5"/>
  <c r="E427" i="5"/>
  <c r="E428" i="5"/>
  <c r="X428" i="5" s="1"/>
  <c r="E429" i="5"/>
  <c r="E430" i="5"/>
  <c r="E431" i="5"/>
  <c r="E432" i="5"/>
  <c r="X432" i="5" s="1"/>
  <c r="E433" i="5"/>
  <c r="E434" i="5"/>
  <c r="E435" i="5"/>
  <c r="E436" i="5"/>
  <c r="X436" i="5" s="1"/>
  <c r="E437" i="5"/>
  <c r="E438" i="5"/>
  <c r="E439" i="5"/>
  <c r="E440" i="5"/>
  <c r="X440" i="5" s="1"/>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X468" i="5" s="1"/>
  <c r="E469" i="5"/>
  <c r="E470" i="5"/>
  <c r="E471" i="5"/>
  <c r="E472" i="5"/>
  <c r="E473" i="5"/>
  <c r="E474" i="5"/>
  <c r="E475" i="5"/>
  <c r="E476" i="5"/>
  <c r="X476" i="5" s="1"/>
  <c r="E477" i="5"/>
  <c r="E478" i="5"/>
  <c r="E479" i="5"/>
  <c r="E480" i="5"/>
  <c r="X480" i="5" s="1"/>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X508" i="5" s="1"/>
  <c r="E509" i="5"/>
  <c r="E510" i="5"/>
  <c r="E511" i="5"/>
  <c r="E512" i="5"/>
  <c r="E513" i="5"/>
  <c r="E514" i="5"/>
  <c r="E515" i="5"/>
  <c r="E516" i="5"/>
  <c r="E517" i="5"/>
  <c r="E518" i="5"/>
  <c r="E519" i="5"/>
  <c r="E520" i="5"/>
  <c r="E521" i="5"/>
  <c r="E522" i="5"/>
  <c r="E523" i="5"/>
  <c r="E524" i="5"/>
  <c r="E525" i="5"/>
  <c r="E526" i="5"/>
  <c r="E527" i="5"/>
  <c r="E528" i="5"/>
  <c r="X528" i="5" s="1"/>
  <c r="E529" i="5"/>
  <c r="E530" i="5"/>
  <c r="E531" i="5"/>
  <c r="E532" i="5"/>
  <c r="X532" i="5" s="1"/>
  <c r="E533" i="5"/>
  <c r="E534" i="5"/>
  <c r="E535" i="5"/>
  <c r="E536" i="5"/>
  <c r="X536" i="5" s="1"/>
  <c r="E537" i="5"/>
  <c r="E538" i="5"/>
  <c r="E539" i="5"/>
  <c r="E540" i="5"/>
  <c r="E541" i="5"/>
  <c r="E542" i="5"/>
  <c r="E543" i="5"/>
  <c r="E544" i="5"/>
  <c r="E545" i="5"/>
  <c r="E546" i="5"/>
  <c r="E547" i="5"/>
  <c r="E548" i="5"/>
  <c r="E549" i="5"/>
  <c r="E550" i="5"/>
  <c r="E551" i="5"/>
  <c r="E552" i="5"/>
  <c r="E553" i="5"/>
  <c r="E554" i="5"/>
  <c r="E555" i="5"/>
  <c r="E556" i="5"/>
  <c r="E557" i="5"/>
  <c r="E558" i="5"/>
  <c r="E559" i="5"/>
  <c r="E560" i="5"/>
  <c r="X560" i="5" s="1"/>
  <c r="E561" i="5"/>
  <c r="E562" i="5"/>
  <c r="E563" i="5"/>
  <c r="E564" i="5"/>
  <c r="X564" i="5" s="1"/>
  <c r="E565" i="5"/>
  <c r="E566" i="5"/>
  <c r="E567" i="5"/>
  <c r="E568" i="5"/>
  <c r="X568" i="5" s="1"/>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X620" i="5" s="1"/>
  <c r="E621" i="5"/>
  <c r="E622" i="5"/>
  <c r="E623" i="5"/>
  <c r="E624" i="5"/>
  <c r="X624" i="5" s="1"/>
  <c r="E625" i="5"/>
  <c r="E626" i="5"/>
  <c r="E627" i="5"/>
  <c r="E628" i="5"/>
  <c r="X628" i="5" s="1"/>
  <c r="E629" i="5"/>
  <c r="E630" i="5"/>
  <c r="E631" i="5"/>
  <c r="E632" i="5"/>
  <c r="E633" i="5"/>
  <c r="E634" i="5"/>
  <c r="E635" i="5"/>
  <c r="E636" i="5"/>
  <c r="E637" i="5"/>
  <c r="E638" i="5"/>
  <c r="E639" i="5"/>
  <c r="E640" i="5"/>
  <c r="E641" i="5"/>
  <c r="E642" i="5"/>
  <c r="E643" i="5"/>
  <c r="E644" i="5"/>
  <c r="E645" i="5"/>
  <c r="E646" i="5"/>
  <c r="E647" i="5"/>
  <c r="E648" i="5"/>
  <c r="E649" i="5"/>
  <c r="E650" i="5"/>
  <c r="E651" i="5"/>
  <c r="E652" i="5"/>
  <c r="X652" i="5" s="1"/>
  <c r="E653" i="5"/>
  <c r="E654" i="5"/>
  <c r="E655" i="5"/>
  <c r="E656" i="5"/>
  <c r="X656" i="5" s="1"/>
  <c r="E657" i="5"/>
  <c r="E658" i="5"/>
  <c r="E659" i="5"/>
  <c r="E660" i="5"/>
  <c r="E661" i="5"/>
  <c r="E662" i="5"/>
  <c r="E663" i="5"/>
  <c r="E664" i="5"/>
  <c r="E665" i="5"/>
  <c r="E666" i="5"/>
  <c r="E667" i="5"/>
  <c r="E668" i="5"/>
  <c r="E669" i="5"/>
  <c r="E670" i="5"/>
  <c r="E671" i="5"/>
  <c r="E672" i="5"/>
  <c r="E673" i="5"/>
  <c r="E674" i="5"/>
  <c r="E675" i="5"/>
  <c r="E676" i="5"/>
  <c r="X676" i="5" s="1"/>
  <c r="E677" i="5"/>
  <c r="E678" i="5"/>
  <c r="E679" i="5"/>
  <c r="E680" i="5"/>
  <c r="E681" i="5"/>
  <c r="E682" i="5"/>
  <c r="E683" i="5"/>
  <c r="E684" i="5"/>
  <c r="E685" i="5"/>
  <c r="E686" i="5"/>
  <c r="E687" i="5"/>
  <c r="E688" i="5"/>
  <c r="X688" i="5" s="1"/>
  <c r="E689" i="5"/>
  <c r="E690" i="5"/>
  <c r="E691" i="5"/>
  <c r="E692" i="5"/>
  <c r="X692" i="5" s="1"/>
  <c r="E693" i="5"/>
  <c r="E694" i="5"/>
  <c r="E695" i="5"/>
  <c r="E696" i="5"/>
  <c r="E697" i="5"/>
  <c r="E698" i="5"/>
  <c r="E699" i="5"/>
  <c r="E700" i="5"/>
  <c r="X700" i="5" s="1"/>
  <c r="E701" i="5"/>
  <c r="E702" i="5"/>
  <c r="E703" i="5"/>
  <c r="E704" i="5"/>
  <c r="X704" i="5" s="1"/>
  <c r="E705" i="5"/>
  <c r="E706" i="5"/>
  <c r="E707" i="5"/>
  <c r="E708" i="5"/>
  <c r="X708" i="5" s="1"/>
  <c r="E709" i="5"/>
  <c r="E710" i="5"/>
  <c r="E711" i="5"/>
  <c r="E712" i="5"/>
  <c r="E713" i="5"/>
  <c r="E714" i="5"/>
  <c r="E715" i="5"/>
  <c r="E716" i="5"/>
  <c r="E717" i="5"/>
  <c r="E718" i="5"/>
  <c r="E719" i="5"/>
  <c r="E720" i="5"/>
  <c r="E721" i="5"/>
  <c r="E722" i="5"/>
  <c r="E723" i="5"/>
  <c r="E724" i="5"/>
  <c r="X724" i="5" s="1"/>
  <c r="E725" i="5"/>
  <c r="E726" i="5"/>
  <c r="E727" i="5"/>
  <c r="E728" i="5"/>
  <c r="X728" i="5" s="1"/>
  <c r="E729" i="5"/>
  <c r="E730" i="5"/>
  <c r="E731" i="5"/>
  <c r="E732" i="5"/>
  <c r="E733" i="5"/>
  <c r="E734" i="5"/>
  <c r="E735" i="5"/>
  <c r="E736" i="5"/>
  <c r="E737" i="5"/>
  <c r="E738" i="5"/>
  <c r="E739" i="5"/>
  <c r="E740" i="5"/>
  <c r="E741" i="5"/>
  <c r="E742" i="5"/>
  <c r="E743" i="5"/>
  <c r="E744" i="5"/>
  <c r="E745" i="5"/>
  <c r="E746" i="5"/>
  <c r="E747" i="5"/>
  <c r="E748" i="5"/>
  <c r="X748" i="5" s="1"/>
  <c r="E749" i="5"/>
  <c r="E750" i="5"/>
  <c r="E751" i="5"/>
  <c r="E752" i="5"/>
  <c r="E753" i="5"/>
  <c r="E754" i="5"/>
  <c r="E755" i="5"/>
  <c r="E756" i="5"/>
  <c r="E757" i="5"/>
  <c r="E758" i="5"/>
  <c r="E759" i="5"/>
  <c r="E760" i="5"/>
  <c r="E761" i="5"/>
  <c r="E762" i="5"/>
  <c r="E763" i="5"/>
  <c r="E764" i="5"/>
  <c r="X764" i="5" s="1"/>
  <c r="E765" i="5"/>
  <c r="E766" i="5"/>
  <c r="E767" i="5"/>
  <c r="E768" i="5"/>
  <c r="X768" i="5" s="1"/>
  <c r="E769" i="5"/>
  <c r="E770" i="5"/>
  <c r="E771" i="5"/>
  <c r="E772" i="5"/>
  <c r="X772" i="5" s="1"/>
  <c r="E773" i="5"/>
  <c r="E774" i="5"/>
  <c r="E775" i="5"/>
  <c r="E776" i="5"/>
  <c r="X776" i="5" s="1"/>
  <c r="E777" i="5"/>
  <c r="E778" i="5"/>
  <c r="E779" i="5"/>
  <c r="E780" i="5"/>
  <c r="E781" i="5"/>
  <c r="E782" i="5"/>
  <c r="E783" i="5"/>
  <c r="E784" i="5"/>
  <c r="E785" i="5"/>
  <c r="E786" i="5"/>
  <c r="E787" i="5"/>
  <c r="E788" i="5"/>
  <c r="X788" i="5" s="1"/>
  <c r="E789" i="5"/>
  <c r="E790" i="5"/>
  <c r="E791" i="5"/>
  <c r="E792" i="5"/>
  <c r="E793" i="5"/>
  <c r="E794" i="5"/>
  <c r="E795" i="5"/>
  <c r="E796" i="5"/>
  <c r="E797" i="5"/>
  <c r="E798" i="5"/>
  <c r="E799" i="5"/>
  <c r="E800" i="5"/>
  <c r="E801" i="5"/>
  <c r="E802" i="5"/>
  <c r="E803" i="5"/>
  <c r="E804" i="5"/>
  <c r="X804" i="5" s="1"/>
  <c r="E805" i="5"/>
  <c r="E806" i="5"/>
  <c r="E807" i="5"/>
  <c r="E808" i="5"/>
  <c r="E809" i="5"/>
  <c r="E810" i="5"/>
  <c r="E811" i="5"/>
  <c r="E812" i="5"/>
  <c r="E813" i="5"/>
  <c r="E814" i="5"/>
  <c r="E815" i="5"/>
  <c r="E816" i="5"/>
  <c r="X816" i="5" s="1"/>
  <c r="E817" i="5"/>
  <c r="E818" i="5"/>
  <c r="E819" i="5"/>
  <c r="E820" i="5"/>
  <c r="X820" i="5" s="1"/>
  <c r="E821" i="5"/>
  <c r="E822" i="5"/>
  <c r="E823" i="5"/>
  <c r="E824" i="5"/>
  <c r="X824" i="5" s="1"/>
  <c r="E825" i="5"/>
  <c r="E826" i="5"/>
  <c r="E827" i="5"/>
  <c r="E828" i="5"/>
  <c r="X828" i="5" s="1"/>
  <c r="E829" i="5"/>
  <c r="E830" i="5"/>
  <c r="E831" i="5"/>
  <c r="E832" i="5"/>
  <c r="E833" i="5"/>
  <c r="E834" i="5"/>
  <c r="E835" i="5"/>
  <c r="E836" i="5"/>
  <c r="X836" i="5" s="1"/>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X876" i="5" s="1"/>
  <c r="E877" i="5"/>
  <c r="E878" i="5"/>
  <c r="E879" i="5"/>
  <c r="E880" i="5"/>
  <c r="X880" i="5" s="1"/>
  <c r="E881" i="5"/>
  <c r="E882" i="5"/>
  <c r="E883" i="5"/>
  <c r="E884" i="5"/>
  <c r="E885" i="5"/>
  <c r="E886" i="5"/>
  <c r="E887" i="5"/>
  <c r="E888" i="5"/>
  <c r="E889" i="5"/>
  <c r="E890" i="5"/>
  <c r="E891" i="5"/>
  <c r="E892" i="5"/>
  <c r="E893" i="5"/>
  <c r="E894" i="5"/>
  <c r="E895" i="5"/>
  <c r="E896" i="5"/>
  <c r="X896" i="5" s="1"/>
  <c r="E897" i="5"/>
  <c r="E898" i="5"/>
  <c r="E899" i="5"/>
  <c r="E900" i="5"/>
  <c r="E901" i="5"/>
  <c r="E902" i="5"/>
  <c r="E903" i="5"/>
  <c r="E904" i="5"/>
  <c r="E905" i="5"/>
  <c r="E906" i="5"/>
  <c r="E907" i="5"/>
  <c r="E908" i="5"/>
  <c r="E909" i="5"/>
  <c r="E910" i="5"/>
  <c r="E911" i="5"/>
  <c r="E912" i="5"/>
  <c r="E913" i="5"/>
  <c r="E914" i="5"/>
  <c r="E915" i="5"/>
  <c r="E916" i="5"/>
  <c r="E917" i="5"/>
  <c r="E918" i="5"/>
  <c r="E919" i="5"/>
  <c r="E920" i="5"/>
  <c r="X920" i="5" s="1"/>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X948" i="5" s="1"/>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X1132" i="5" s="1"/>
  <c r="E1133" i="5"/>
  <c r="E1134" i="5"/>
  <c r="E1135" i="5"/>
  <c r="E1136" i="5"/>
  <c r="E1137" i="5"/>
  <c r="E1138" i="5"/>
  <c r="E1139" i="5"/>
  <c r="E1140" i="5"/>
  <c r="E1141" i="5"/>
  <c r="E1142" i="5"/>
  <c r="E1143" i="5"/>
  <c r="E1144" i="5"/>
  <c r="E1145" i="5"/>
  <c r="E1146" i="5"/>
  <c r="E1147" i="5"/>
  <c r="E1148" i="5"/>
  <c r="X1148" i="5" s="1"/>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X1172" i="5" s="1"/>
  <c r="E1173" i="5"/>
  <c r="E1174" i="5"/>
  <c r="E1175" i="5"/>
  <c r="E1176" i="5"/>
  <c r="E1177" i="5"/>
  <c r="E1178" i="5"/>
  <c r="E1179" i="5"/>
  <c r="E1180" i="5"/>
  <c r="E1181" i="5"/>
  <c r="E1182" i="5"/>
  <c r="E1183" i="5"/>
  <c r="E1184" i="5"/>
  <c r="X1184" i="5" s="1"/>
  <c r="E1185" i="5"/>
  <c r="E1186" i="5"/>
  <c r="E1187" i="5"/>
  <c r="E1188" i="5"/>
  <c r="E1189" i="5"/>
  <c r="E1190" i="5"/>
  <c r="E1191" i="5"/>
  <c r="E1192" i="5"/>
  <c r="X1192" i="5" s="1"/>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X1224" i="5" s="1"/>
  <c r="E1225" i="5"/>
  <c r="E1226" i="5"/>
  <c r="E1227" i="5"/>
  <c r="E1228" i="5"/>
  <c r="E1229" i="5"/>
  <c r="E1230" i="5"/>
  <c r="E1231" i="5"/>
  <c r="E1232" i="5"/>
  <c r="E1233" i="5"/>
  <c r="E1234" i="5"/>
  <c r="E1235" i="5"/>
  <c r="E1236" i="5"/>
  <c r="E1237" i="5"/>
  <c r="E1238" i="5"/>
  <c r="E1239" i="5"/>
  <c r="E1240" i="5"/>
  <c r="X1240" i="5" s="1"/>
  <c r="E1241" i="5"/>
  <c r="E1242" i="5"/>
  <c r="E1243" i="5"/>
  <c r="E1244" i="5"/>
  <c r="E1245" i="5"/>
  <c r="E1246" i="5"/>
  <c r="E1247" i="5"/>
  <c r="E1248" i="5"/>
  <c r="E1249" i="5"/>
  <c r="E1250" i="5"/>
  <c r="E1251" i="5"/>
  <c r="E1252" i="5"/>
  <c r="X1252" i="5" s="1"/>
  <c r="E1253" i="5"/>
  <c r="E1254" i="5"/>
  <c r="E1255" i="5"/>
  <c r="E1256" i="5"/>
  <c r="E1257" i="5"/>
  <c r="E1258" i="5"/>
  <c r="E1259" i="5"/>
  <c r="E1260" i="5"/>
  <c r="X1260" i="5" s="1"/>
  <c r="E1261" i="5"/>
  <c r="E1262" i="5"/>
  <c r="E1263" i="5"/>
  <c r="E1264" i="5"/>
  <c r="X1264" i="5" s="1"/>
  <c r="E1265" i="5"/>
  <c r="E1266" i="5"/>
  <c r="E1267" i="5"/>
  <c r="E1268" i="5"/>
  <c r="E1269" i="5"/>
  <c r="E1270" i="5"/>
  <c r="E1271" i="5"/>
  <c r="E1272" i="5"/>
  <c r="E1273" i="5"/>
  <c r="E1274" i="5"/>
  <c r="E1275" i="5"/>
  <c r="E1276" i="5"/>
  <c r="E1277" i="5"/>
  <c r="E1278" i="5"/>
  <c r="E1279" i="5"/>
  <c r="E1280" i="5"/>
  <c r="X1280" i="5" s="1"/>
  <c r="E1281" i="5"/>
  <c r="E1282" i="5"/>
  <c r="E1283" i="5"/>
  <c r="E1284" i="5"/>
  <c r="X1284" i="5" s="1"/>
  <c r="E1285" i="5"/>
  <c r="E1286" i="5"/>
  <c r="E1287" i="5"/>
  <c r="E1288" i="5"/>
  <c r="E1289" i="5"/>
  <c r="E1290" i="5"/>
  <c r="E1291" i="5"/>
  <c r="E1292" i="5"/>
  <c r="E1293" i="5"/>
  <c r="E1294" i="5"/>
  <c r="E1295" i="5"/>
  <c r="E1296" i="5"/>
  <c r="E1297" i="5"/>
  <c r="E1298" i="5"/>
  <c r="E1299" i="5"/>
  <c r="E1300" i="5"/>
  <c r="X1300" i="5" s="1"/>
  <c r="E1301" i="5"/>
  <c r="E1302" i="5"/>
  <c r="E1303" i="5"/>
  <c r="E1304" i="5"/>
  <c r="E1305" i="5"/>
  <c r="E1306" i="5"/>
  <c r="E1307" i="5"/>
  <c r="E1308" i="5"/>
  <c r="E1309" i="5"/>
  <c r="E1310" i="5"/>
  <c r="E1311" i="5"/>
  <c r="E1312" i="5"/>
  <c r="X1312" i="5" s="1"/>
  <c r="E1313" i="5"/>
  <c r="E1314" i="5"/>
  <c r="E1315" i="5"/>
  <c r="E1316" i="5"/>
  <c r="E1317" i="5"/>
  <c r="E1318" i="5"/>
  <c r="E1319" i="5"/>
  <c r="E1320" i="5"/>
  <c r="E1321" i="5"/>
  <c r="E1322" i="5"/>
  <c r="E1323" i="5"/>
  <c r="E1324" i="5"/>
  <c r="E1325" i="5"/>
  <c r="E1326" i="5"/>
  <c r="E1327" i="5"/>
  <c r="E1328" i="5"/>
  <c r="X1328" i="5" s="1"/>
  <c r="E1329" i="5"/>
  <c r="E1330" i="5"/>
  <c r="E1331" i="5"/>
  <c r="E1332" i="5"/>
  <c r="X1332" i="5" s="1"/>
  <c r="E1333" i="5"/>
  <c r="E1334" i="5"/>
  <c r="E1335" i="5"/>
  <c r="E1336" i="5"/>
  <c r="X1336" i="5" s="1"/>
  <c r="E1337" i="5"/>
  <c r="E1338" i="5"/>
  <c r="E1339" i="5"/>
  <c r="E1340" i="5"/>
  <c r="E1341" i="5"/>
  <c r="E1342" i="5"/>
  <c r="E1343" i="5"/>
  <c r="E1344" i="5"/>
  <c r="X1344" i="5" s="1"/>
  <c r="E1345" i="5"/>
  <c r="E1346" i="5"/>
  <c r="E1347" i="5"/>
  <c r="E1348" i="5"/>
  <c r="E1349" i="5"/>
  <c r="E1350" i="5"/>
  <c r="E1351" i="5"/>
  <c r="E1352" i="5"/>
  <c r="E1353" i="5"/>
  <c r="E1354" i="5"/>
  <c r="E1355" i="5"/>
  <c r="E1356" i="5"/>
  <c r="E1357" i="5"/>
  <c r="E1358" i="5"/>
  <c r="E1359" i="5"/>
  <c r="E1360" i="5"/>
  <c r="E1361" i="5"/>
  <c r="E1362" i="5"/>
  <c r="E1363" i="5"/>
  <c r="E1364" i="5"/>
  <c r="X1364" i="5" s="1"/>
  <c r="E1365" i="5"/>
  <c r="E1366" i="5"/>
  <c r="E1367" i="5"/>
  <c r="E1368" i="5"/>
  <c r="E1369" i="5"/>
  <c r="E1370" i="5"/>
  <c r="E1371" i="5"/>
  <c r="E1372" i="5"/>
  <c r="E1373" i="5"/>
  <c r="E1374" i="5"/>
  <c r="E1375" i="5"/>
  <c r="E1376" i="5"/>
  <c r="E1377" i="5"/>
  <c r="E1378" i="5"/>
  <c r="E1379" i="5"/>
  <c r="E1380" i="5"/>
  <c r="X1380" i="5" s="1"/>
  <c r="E1381" i="5"/>
  <c r="E1382" i="5"/>
  <c r="E1383" i="5"/>
  <c r="E1384" i="5"/>
  <c r="E1385" i="5"/>
  <c r="E1386" i="5"/>
  <c r="E1387" i="5"/>
  <c r="E1388" i="5"/>
  <c r="E1389" i="5"/>
  <c r="E1390" i="5"/>
  <c r="E1391" i="5"/>
  <c r="E1392" i="5"/>
  <c r="E1393" i="5"/>
  <c r="E1394" i="5"/>
  <c r="E1395" i="5"/>
  <c r="E1396" i="5"/>
  <c r="X1396" i="5" s="1"/>
  <c r="E1397" i="5"/>
  <c r="E1398" i="5"/>
  <c r="E1399" i="5"/>
  <c r="E1400" i="5"/>
  <c r="E1401" i="5"/>
  <c r="E1402" i="5"/>
  <c r="E1403" i="5"/>
  <c r="E1404" i="5"/>
  <c r="E1405" i="5"/>
  <c r="E1406" i="5"/>
  <c r="E1407" i="5"/>
  <c r="E1408" i="5"/>
  <c r="X1408" i="5" s="1"/>
  <c r="E1409" i="5"/>
  <c r="E1410" i="5"/>
  <c r="E1411" i="5"/>
  <c r="E1412" i="5"/>
  <c r="E1413" i="5"/>
  <c r="E1414" i="5"/>
  <c r="E1415" i="5"/>
  <c r="E1416" i="5"/>
  <c r="X1416" i="5" s="1"/>
  <c r="E1417" i="5"/>
  <c r="E1418" i="5"/>
  <c r="E1419" i="5"/>
  <c r="E1420" i="5"/>
  <c r="E1421" i="5"/>
  <c r="E1422" i="5"/>
  <c r="E1423" i="5"/>
  <c r="E1424" i="5"/>
  <c r="E1425" i="5"/>
  <c r="E1426" i="5"/>
  <c r="E1427" i="5"/>
  <c r="E1428" i="5"/>
  <c r="E1429" i="5"/>
  <c r="E1430" i="5"/>
  <c r="E1431" i="5"/>
  <c r="E1432" i="5"/>
  <c r="X1432" i="5" s="1"/>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X1480" i="5" s="1"/>
  <c r="E1481" i="5"/>
  <c r="E1482" i="5"/>
  <c r="E1483" i="5"/>
  <c r="E1484" i="5"/>
  <c r="E1485" i="5"/>
  <c r="E1486" i="5"/>
  <c r="E1487" i="5"/>
  <c r="E1488" i="5"/>
  <c r="X1488" i="5" s="1"/>
  <c r="E1489" i="5"/>
  <c r="E1490" i="5"/>
  <c r="E1491" i="5"/>
  <c r="E1492" i="5"/>
  <c r="E1493" i="5"/>
  <c r="E1494" i="5"/>
  <c r="E1495" i="5"/>
  <c r="E1496" i="5"/>
  <c r="E1497" i="5"/>
  <c r="E1498" i="5"/>
  <c r="E1499" i="5"/>
  <c r="E1500" i="5"/>
  <c r="E1501" i="5"/>
  <c r="E1502" i="5"/>
  <c r="E1503" i="5"/>
  <c r="E1504" i="5"/>
  <c r="X1504" i="5" s="1"/>
  <c r="E1505" i="5"/>
  <c r="E1506" i="5"/>
  <c r="E1507" i="5"/>
  <c r="E1508" i="5"/>
  <c r="E1509" i="5"/>
  <c r="E1510" i="5"/>
  <c r="E1511" i="5"/>
  <c r="E1512" i="5"/>
  <c r="X1512" i="5" s="1"/>
  <c r="E1513" i="5"/>
  <c r="E1514" i="5"/>
  <c r="E1515" i="5"/>
  <c r="E1516" i="5"/>
  <c r="E1517" i="5"/>
  <c r="E1518" i="5"/>
  <c r="E1519" i="5"/>
  <c r="E1520" i="5"/>
  <c r="X1520" i="5" s="1"/>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X1620" i="5" s="1"/>
  <c r="E1621" i="5"/>
  <c r="E1622" i="5"/>
  <c r="E1623" i="5"/>
  <c r="E1624" i="5"/>
  <c r="E1625" i="5"/>
  <c r="E1626" i="5"/>
  <c r="E1627" i="5"/>
  <c r="E1628" i="5"/>
  <c r="X1628" i="5" s="1"/>
  <c r="E1629" i="5"/>
  <c r="E1630" i="5"/>
  <c r="E1631" i="5"/>
  <c r="E1632" i="5"/>
  <c r="E1633" i="5"/>
  <c r="E1634" i="5"/>
  <c r="E1635" i="5"/>
  <c r="E1636" i="5"/>
  <c r="E1637" i="5"/>
  <c r="E1638" i="5"/>
  <c r="E1639" i="5"/>
  <c r="E1640" i="5"/>
  <c r="E1641" i="5"/>
  <c r="E1642" i="5"/>
  <c r="E1643" i="5"/>
  <c r="E1644" i="5"/>
  <c r="E1645" i="5"/>
  <c r="E1646" i="5"/>
  <c r="E1647" i="5"/>
  <c r="E1648" i="5"/>
  <c r="X1648" i="5" s="1"/>
  <c r="E1649" i="5"/>
  <c r="E1650" i="5"/>
  <c r="E1651" i="5"/>
  <c r="E1652" i="5"/>
  <c r="E1653" i="5"/>
  <c r="E1654" i="5"/>
  <c r="E1655" i="5"/>
  <c r="E1656" i="5"/>
  <c r="E1657" i="5"/>
  <c r="E1658" i="5"/>
  <c r="E1659" i="5"/>
  <c r="E1660" i="5"/>
  <c r="E1661" i="5"/>
  <c r="E1662" i="5"/>
  <c r="E1663" i="5"/>
  <c r="E1664" i="5"/>
  <c r="X1664" i="5" s="1"/>
  <c r="E1665" i="5"/>
  <c r="E1666" i="5"/>
  <c r="E1667" i="5"/>
  <c r="E1668" i="5"/>
  <c r="G69" i="6" s="1" a="1"/>
  <c r="G69" i="6" s="1"/>
  <c r="H69" i="6" s="1"/>
  <c r="E1669" i="5"/>
  <c r="E1670" i="5"/>
  <c r="E1671" i="5"/>
  <c r="E1672" i="5"/>
  <c r="E1673" i="5"/>
  <c r="E1674" i="5"/>
  <c r="E1675" i="5"/>
  <c r="E1676" i="5"/>
  <c r="X1676" i="5" s="1"/>
  <c r="E1677" i="5"/>
  <c r="E1678" i="5"/>
  <c r="E1679" i="5"/>
  <c r="E1680" i="5"/>
  <c r="X1680" i="5" s="1"/>
  <c r="E1681" i="5"/>
  <c r="E1682" i="5"/>
  <c r="E1683" i="5"/>
  <c r="E1684" i="5"/>
  <c r="X1684" i="5" s="1"/>
  <c r="E1685" i="5"/>
  <c r="E1686" i="5"/>
  <c r="E1687" i="5"/>
  <c r="E1688" i="5"/>
  <c r="X1688" i="5" s="1"/>
  <c r="E1689" i="5"/>
  <c r="E1690" i="5"/>
  <c r="E1691" i="5"/>
  <c r="E1692" i="5"/>
  <c r="X1692" i="5" s="1"/>
  <c r="E1693" i="5"/>
  <c r="E1694" i="5"/>
  <c r="E1695" i="5"/>
  <c r="E1696" i="5"/>
  <c r="X1696" i="5" s="1"/>
  <c r="E1697" i="5"/>
  <c r="E1698" i="5"/>
  <c r="E1699" i="5"/>
  <c r="E1700" i="5"/>
  <c r="E1701" i="5"/>
  <c r="E1702" i="5"/>
  <c r="E1703" i="5"/>
  <c r="E1704" i="5"/>
  <c r="X1704" i="5" s="1"/>
  <c r="E1705" i="5"/>
  <c r="E1706" i="5"/>
  <c r="E1707" i="5"/>
  <c r="E1708" i="5"/>
  <c r="X1708" i="5" s="1"/>
  <c r="E1709" i="5"/>
  <c r="E1710" i="5"/>
  <c r="E1711" i="5"/>
  <c r="E1712" i="5"/>
  <c r="E1713" i="5"/>
  <c r="E1714" i="5"/>
  <c r="E1715" i="5"/>
  <c r="E1716" i="5"/>
  <c r="X1716" i="5" s="1"/>
  <c r="E1717" i="5"/>
  <c r="E1718" i="5"/>
  <c r="E1719" i="5"/>
  <c r="E1720" i="5"/>
  <c r="X1720" i="5" s="1"/>
  <c r="E1721" i="5"/>
  <c r="E1722" i="5"/>
  <c r="E1723" i="5"/>
  <c r="E1724" i="5"/>
  <c r="E1725" i="5"/>
  <c r="E1726" i="5"/>
  <c r="E1727" i="5"/>
  <c r="E1728" i="5"/>
  <c r="X1728" i="5" s="1"/>
  <c r="E1729" i="5"/>
  <c r="E1730" i="5"/>
  <c r="E1731" i="5"/>
  <c r="E1732" i="5"/>
  <c r="X1732" i="5" s="1"/>
  <c r="E1733" i="5"/>
  <c r="E1734" i="5"/>
  <c r="E1735" i="5"/>
  <c r="E1736" i="5"/>
  <c r="X1736" i="5" s="1"/>
  <c r="E1737" i="5"/>
  <c r="E1738" i="5"/>
  <c r="E1739" i="5"/>
  <c r="E1740" i="5"/>
  <c r="X1740" i="5" s="1"/>
  <c r="E1741" i="5"/>
  <c r="E1742" i="5"/>
  <c r="E1743" i="5"/>
  <c r="E1744" i="5"/>
  <c r="E1745" i="5"/>
  <c r="E1746" i="5"/>
  <c r="E1747" i="5"/>
  <c r="E1748" i="5"/>
  <c r="X1748" i="5" s="1"/>
  <c r="E1749" i="5"/>
  <c r="E1750" i="5"/>
  <c r="E1751" i="5"/>
  <c r="E1752" i="5"/>
  <c r="X1752" i="5" s="1"/>
  <c r="E1753" i="5"/>
  <c r="E1754" i="5"/>
  <c r="E1755" i="5"/>
  <c r="E1756" i="5"/>
  <c r="X1756" i="5" s="1"/>
  <c r="E1757" i="5"/>
  <c r="E1758" i="5"/>
  <c r="E1759" i="5"/>
  <c r="E1760" i="5"/>
  <c r="E1761" i="5"/>
  <c r="E1762" i="5"/>
  <c r="E1763" i="5"/>
  <c r="E1764" i="5"/>
  <c r="X1764" i="5" s="1"/>
  <c r="E1765" i="5"/>
  <c r="E1766" i="5"/>
  <c r="E1767" i="5"/>
  <c r="E1768" i="5"/>
  <c r="X1768" i="5" s="1"/>
  <c r="E1769" i="5"/>
  <c r="E1770" i="5"/>
  <c r="E1771" i="5"/>
  <c r="E1772" i="5"/>
  <c r="X1772" i="5" s="1"/>
  <c r="E1773" i="5"/>
  <c r="E1774" i="5"/>
  <c r="E1775" i="5"/>
  <c r="E1776" i="5"/>
  <c r="X1776" i="5" s="1"/>
  <c r="E1777" i="5"/>
  <c r="E1778" i="5"/>
  <c r="E1779" i="5"/>
  <c r="E1780" i="5"/>
  <c r="X1780" i="5" s="1"/>
  <c r="E1781" i="5"/>
  <c r="E1782" i="5"/>
  <c r="E1783" i="5"/>
  <c r="E1784" i="5"/>
  <c r="X1784" i="5" s="1"/>
  <c r="E1785" i="5"/>
  <c r="E1786" i="5"/>
  <c r="E1787" i="5"/>
  <c r="E1788" i="5"/>
  <c r="E1789" i="5"/>
  <c r="E1790" i="5"/>
  <c r="E1791" i="5"/>
  <c r="E1792" i="5"/>
  <c r="E1793" i="5"/>
  <c r="E1794" i="5"/>
  <c r="E1795" i="5"/>
  <c r="E1796" i="5"/>
  <c r="X1796" i="5" s="1"/>
  <c r="E1797" i="5"/>
  <c r="E1798" i="5"/>
  <c r="E1799" i="5"/>
  <c r="E1800" i="5"/>
  <c r="X1800" i="5" s="1"/>
  <c r="E1801" i="5"/>
  <c r="E1802" i="5"/>
  <c r="E1803" i="5"/>
  <c r="E1804" i="5"/>
  <c r="E1805" i="5"/>
  <c r="E1806" i="5"/>
  <c r="E1807" i="5"/>
  <c r="E1808" i="5"/>
  <c r="X1808" i="5" s="1"/>
  <c r="E1809" i="5"/>
  <c r="E1810" i="5"/>
  <c r="E1811" i="5"/>
  <c r="E1812" i="5"/>
  <c r="X1812" i="5" s="1"/>
  <c r="E1813" i="5"/>
  <c r="E1814" i="5"/>
  <c r="E1815" i="5"/>
  <c r="E1816" i="5"/>
  <c r="X1816" i="5" s="1"/>
  <c r="E1817" i="5"/>
  <c r="E1818" i="5"/>
  <c r="E1819" i="5"/>
  <c r="E1820" i="5"/>
  <c r="X1820" i="5" s="1"/>
  <c r="E1821" i="5"/>
  <c r="E1822" i="5"/>
  <c r="E1823" i="5"/>
  <c r="E1824" i="5"/>
  <c r="X1824" i="5" s="1"/>
  <c r="E1825" i="5"/>
  <c r="E1826" i="5"/>
  <c r="E1827" i="5"/>
  <c r="E1828" i="5"/>
  <c r="X1828" i="5" s="1"/>
  <c r="E1829" i="5"/>
  <c r="E1830" i="5"/>
  <c r="E1831" i="5"/>
  <c r="E1832" i="5"/>
  <c r="X1832" i="5" s="1"/>
  <c r="E1833" i="5"/>
  <c r="E1834" i="5"/>
  <c r="E1835" i="5"/>
  <c r="E1836" i="5"/>
  <c r="X1836" i="5" s="1"/>
  <c r="E1837" i="5"/>
  <c r="E1838" i="5"/>
  <c r="E1839" i="5"/>
  <c r="E1840" i="5"/>
  <c r="X1840" i="5" s="1"/>
  <c r="E1841" i="5"/>
  <c r="E1842" i="5"/>
  <c r="E1843" i="5"/>
  <c r="E1844" i="5"/>
  <c r="X1844" i="5" s="1"/>
  <c r="E1845" i="5"/>
  <c r="E1846" i="5"/>
  <c r="E1847" i="5"/>
  <c r="E1848" i="5"/>
  <c r="X1848" i="5" s="1"/>
  <c r="E1849" i="5"/>
  <c r="E1850" i="5"/>
  <c r="E1851" i="5"/>
  <c r="E1852" i="5"/>
  <c r="X1852" i="5" s="1"/>
  <c r="E1853" i="5"/>
  <c r="E1854" i="5"/>
  <c r="E1855" i="5"/>
  <c r="E1856" i="5"/>
  <c r="X1856" i="5" s="1"/>
  <c r="E1857" i="5"/>
  <c r="E1858" i="5"/>
  <c r="E1859" i="5"/>
  <c r="E1860" i="5"/>
  <c r="E1861" i="5"/>
  <c r="E1862" i="5"/>
  <c r="E1863" i="5"/>
  <c r="E1864" i="5"/>
  <c r="X1864" i="5" s="1"/>
  <c r="E1865" i="5"/>
  <c r="E1866" i="5"/>
  <c r="E1867" i="5"/>
  <c r="E1868" i="5"/>
  <c r="E1869" i="5"/>
  <c r="E1870" i="5"/>
  <c r="E1871" i="5"/>
  <c r="E1872" i="5"/>
  <c r="E1873" i="5"/>
  <c r="E1874" i="5"/>
  <c r="E1875" i="5"/>
  <c r="E1876" i="5"/>
  <c r="E1877" i="5"/>
  <c r="E1878" i="5"/>
  <c r="E1879" i="5"/>
  <c r="E1880" i="5"/>
  <c r="E1881" i="5"/>
  <c r="E1882" i="5"/>
  <c r="E1883" i="5"/>
  <c r="E1884" i="5"/>
  <c r="X1884" i="5" s="1"/>
  <c r="E1885" i="5"/>
  <c r="E1886" i="5"/>
  <c r="E1887" i="5"/>
  <c r="E1888" i="5"/>
  <c r="E1889" i="5"/>
  <c r="E1890" i="5"/>
  <c r="E1891" i="5"/>
  <c r="E1892" i="5"/>
  <c r="X1892" i="5" s="1"/>
  <c r="E1893" i="5"/>
  <c r="E1894" i="5"/>
  <c r="E1895" i="5"/>
  <c r="E1896" i="5"/>
  <c r="X1896" i="5" s="1"/>
  <c r="E1897" i="5"/>
  <c r="E1898" i="5"/>
  <c r="E1899" i="5"/>
  <c r="E1900" i="5"/>
  <c r="X1900" i="5" s="1"/>
  <c r="E1901" i="5"/>
  <c r="E1902" i="5"/>
  <c r="E1903" i="5"/>
  <c r="E1904" i="5"/>
  <c r="E1905" i="5"/>
  <c r="E1906" i="5"/>
  <c r="E1907" i="5"/>
  <c r="E1908" i="5"/>
  <c r="X1908" i="5" s="1"/>
  <c r="E1909" i="5"/>
  <c r="E1910" i="5"/>
  <c r="E1911" i="5"/>
  <c r="E1912" i="5"/>
  <c r="X1912" i="5" s="1"/>
  <c r="E1913" i="5"/>
  <c r="E1914" i="5"/>
  <c r="E1915" i="5"/>
  <c r="E1916" i="5"/>
  <c r="X1916" i="5" s="1"/>
  <c r="E1917" i="5"/>
  <c r="E1918" i="5"/>
  <c r="E1919" i="5"/>
  <c r="E1920" i="5"/>
  <c r="X1920" i="5" s="1"/>
  <c r="E1921" i="5"/>
  <c r="E1922" i="5"/>
  <c r="E1923" i="5"/>
  <c r="E1924" i="5"/>
  <c r="X1924" i="5" s="1"/>
  <c r="E1925" i="5"/>
  <c r="E1926" i="5"/>
  <c r="E1927" i="5"/>
  <c r="E1928" i="5"/>
  <c r="X1928" i="5" s="1"/>
  <c r="E1929" i="5"/>
  <c r="E1930" i="5"/>
  <c r="E1931" i="5"/>
  <c r="E1932" i="5"/>
  <c r="X1932" i="5" s="1"/>
  <c r="E1933" i="5"/>
  <c r="E1934" i="5"/>
  <c r="E1935" i="5"/>
  <c r="E1936" i="5"/>
  <c r="X1936" i="5" s="1"/>
  <c r="E1937" i="5"/>
  <c r="E1938" i="5"/>
  <c r="E1939" i="5"/>
  <c r="E1940" i="5"/>
  <c r="E1941" i="5"/>
  <c r="E1942" i="5"/>
  <c r="E1943" i="5"/>
  <c r="E1944" i="5"/>
  <c r="X1944" i="5" s="1"/>
  <c r="E1945" i="5"/>
  <c r="E1946" i="5"/>
  <c r="E1947" i="5"/>
  <c r="E1948" i="5"/>
  <c r="X1948" i="5" s="1"/>
  <c r="E1949" i="5"/>
  <c r="E1950" i="5"/>
  <c r="E1951" i="5"/>
  <c r="E1952" i="5"/>
  <c r="X1952" i="5" s="1"/>
  <c r="E1953" i="5"/>
  <c r="E1954" i="5"/>
  <c r="E1955" i="5"/>
  <c r="E1956" i="5"/>
  <c r="X1956" i="5" s="1"/>
  <c r="E1957" i="5"/>
  <c r="E1958" i="5"/>
  <c r="E1959" i="5"/>
  <c r="E1960" i="5"/>
  <c r="X1960" i="5" s="1"/>
  <c r="E1961" i="5"/>
  <c r="E1962" i="5"/>
  <c r="E1963" i="5"/>
  <c r="E1964" i="5"/>
  <c r="X1964" i="5" s="1"/>
  <c r="E1965" i="5"/>
  <c r="E1966" i="5"/>
  <c r="E1967" i="5"/>
  <c r="E1968" i="5"/>
  <c r="X1968" i="5" s="1"/>
  <c r="E1969" i="5"/>
  <c r="E1970" i="5"/>
  <c r="E1971" i="5"/>
  <c r="E1972" i="5"/>
  <c r="X1972" i="5" s="1"/>
  <c r="E1973" i="5"/>
  <c r="E1974" i="5"/>
  <c r="E1975" i="5"/>
  <c r="E1976" i="5"/>
  <c r="X1976" i="5" s="1"/>
  <c r="E1977" i="5"/>
  <c r="E1978" i="5"/>
  <c r="E1979" i="5"/>
  <c r="E1980" i="5"/>
  <c r="X1980" i="5" s="1"/>
  <c r="E1981" i="5"/>
  <c r="E1982" i="5"/>
  <c r="E1983" i="5"/>
  <c r="E1984" i="5"/>
  <c r="X1984" i="5" s="1"/>
  <c r="E1985" i="5"/>
  <c r="E1986" i="5"/>
  <c r="E1987" i="5"/>
  <c r="E1988" i="5"/>
  <c r="X1988" i="5" s="1"/>
  <c r="E1989" i="5"/>
  <c r="E1990" i="5"/>
  <c r="E1991" i="5"/>
  <c r="E1992" i="5"/>
  <c r="X1992" i="5" s="1"/>
  <c r="E1993" i="5"/>
  <c r="E1994" i="5"/>
  <c r="E1995" i="5"/>
  <c r="E1996" i="5"/>
  <c r="X1996" i="5" s="1"/>
  <c r="E1997" i="5"/>
  <c r="E1998" i="5"/>
  <c r="E1999" i="5"/>
  <c r="E2000" i="5"/>
  <c r="X2000" i="5" s="1"/>
  <c r="E2001" i="5"/>
  <c r="E2002" i="5"/>
  <c r="E2003" i="5"/>
  <c r="E2004" i="5"/>
  <c r="X2004" i="5" s="1"/>
  <c r="E2005" i="5"/>
  <c r="E2006" i="5"/>
  <c r="E2007" i="5"/>
  <c r="E2008" i="5"/>
  <c r="X2008" i="5" s="1"/>
  <c r="E2009" i="5"/>
  <c r="E2010" i="5"/>
  <c r="E2011" i="5"/>
  <c r="E2012" i="5"/>
  <c r="X2012" i="5" s="1"/>
  <c r="E2013" i="5"/>
  <c r="E2014" i="5"/>
  <c r="E2015" i="5"/>
  <c r="E2016" i="5"/>
  <c r="X2016" i="5" s="1"/>
  <c r="E2017" i="5"/>
  <c r="E2018" i="5"/>
  <c r="E2019" i="5"/>
  <c r="E2020" i="5"/>
  <c r="X2020" i="5" s="1"/>
  <c r="E2021" i="5"/>
  <c r="E2022" i="5"/>
  <c r="E2023" i="5"/>
  <c r="E2024" i="5"/>
  <c r="X2024" i="5" s="1"/>
  <c r="E2025" i="5"/>
  <c r="E2026" i="5"/>
  <c r="E2027" i="5"/>
  <c r="E2028" i="5"/>
  <c r="X2028" i="5" s="1"/>
  <c r="E2029" i="5"/>
  <c r="E2030" i="5"/>
  <c r="E2031" i="5"/>
  <c r="E2032" i="5"/>
  <c r="E2033" i="5"/>
  <c r="E2034" i="5"/>
  <c r="E2035" i="5"/>
  <c r="E2036" i="5"/>
  <c r="X2036" i="5" s="1"/>
  <c r="E2037" i="5"/>
  <c r="E2038" i="5"/>
  <c r="E2039" i="5"/>
  <c r="E2040" i="5"/>
  <c r="X2040" i="5" s="1"/>
  <c r="E2041" i="5"/>
  <c r="E2042" i="5"/>
  <c r="E2043" i="5"/>
  <c r="E2044" i="5"/>
  <c r="E2045" i="5"/>
  <c r="E2046" i="5"/>
  <c r="E2047" i="5"/>
  <c r="E2048" i="5"/>
  <c r="X2048" i="5" s="1"/>
  <c r="E2049" i="5"/>
  <c r="E2050" i="5"/>
  <c r="E2051" i="5"/>
  <c r="E2052" i="5"/>
  <c r="E2053" i="5"/>
  <c r="E2054" i="5"/>
  <c r="E2055" i="5"/>
  <c r="E2056" i="5"/>
  <c r="X2056" i="5" s="1"/>
  <c r="E2057" i="5"/>
  <c r="E2058" i="5"/>
  <c r="E2059" i="5"/>
  <c r="E2060" i="5"/>
  <c r="X2060" i="5" s="1"/>
  <c r="E2061" i="5"/>
  <c r="E2062" i="5"/>
  <c r="E2063" i="5"/>
  <c r="E2064" i="5"/>
  <c r="X2064" i="5" s="1"/>
  <c r="E2065" i="5"/>
  <c r="E2066" i="5"/>
  <c r="E2067" i="5"/>
  <c r="E2068" i="5"/>
  <c r="X2068" i="5" s="1"/>
  <c r="E2069" i="5"/>
  <c r="E2070" i="5"/>
  <c r="E2071" i="5"/>
  <c r="E2072" i="5"/>
  <c r="X2072" i="5" s="1"/>
  <c r="E2073" i="5"/>
  <c r="E2074" i="5"/>
  <c r="E2075" i="5"/>
  <c r="E2076" i="5"/>
  <c r="X2076" i="5" s="1"/>
  <c r="E2077" i="5"/>
  <c r="E2078" i="5"/>
  <c r="E2079" i="5"/>
  <c r="E2080" i="5"/>
  <c r="X2080" i="5" s="1"/>
  <c r="E2081" i="5"/>
  <c r="E2082" i="5"/>
  <c r="E2083" i="5"/>
  <c r="E2084" i="5"/>
  <c r="X2084" i="5" s="1"/>
  <c r="E2085" i="5"/>
  <c r="E2086" i="5"/>
  <c r="E2087" i="5"/>
  <c r="E2088" i="5"/>
  <c r="X2088" i="5" s="1"/>
  <c r="E2089" i="5"/>
  <c r="E2090" i="5"/>
  <c r="E2091" i="5"/>
  <c r="E2092" i="5"/>
  <c r="X2092" i="5" s="1"/>
  <c r="E2093" i="5"/>
  <c r="E2094" i="5"/>
  <c r="E2095" i="5"/>
  <c r="E2096" i="5"/>
  <c r="X2096" i="5" s="1"/>
  <c r="E2097" i="5"/>
  <c r="E2098" i="5"/>
  <c r="E2099" i="5"/>
  <c r="E2100" i="5"/>
  <c r="X2100" i="5" s="1"/>
  <c r="E2101" i="5"/>
  <c r="E2102" i="5"/>
  <c r="E2103" i="5"/>
  <c r="E2104" i="5"/>
  <c r="X2104" i="5" s="1"/>
  <c r="E2105" i="5"/>
  <c r="E2106" i="5"/>
  <c r="E2107" i="5"/>
  <c r="E2108" i="5"/>
  <c r="X2108" i="5" s="1"/>
  <c r="E2109" i="5"/>
  <c r="E2110" i="5"/>
  <c r="E2111" i="5"/>
  <c r="E2112" i="5"/>
  <c r="X2112" i="5" s="1"/>
  <c r="E2113" i="5"/>
  <c r="E2114" i="5"/>
  <c r="E2115" i="5"/>
  <c r="E2116" i="5"/>
  <c r="E2117" i="5"/>
  <c r="E2118" i="5"/>
  <c r="E2119" i="5"/>
  <c r="E2120" i="5"/>
  <c r="E2121" i="5"/>
  <c r="E2122" i="5"/>
  <c r="E2123" i="5"/>
  <c r="E2124" i="5"/>
  <c r="X2124" i="5" s="1"/>
  <c r="E2125" i="5"/>
  <c r="E2126" i="5"/>
  <c r="E2127" i="5"/>
  <c r="E2128" i="5"/>
  <c r="X2128" i="5" s="1"/>
  <c r="E2129" i="5"/>
  <c r="E2130" i="5"/>
  <c r="E2131" i="5"/>
  <c r="E2132" i="5"/>
  <c r="X2132" i="5" s="1"/>
  <c r="E2133" i="5"/>
  <c r="E2134" i="5"/>
  <c r="E2135" i="5"/>
  <c r="E2136" i="5"/>
  <c r="X2136" i="5" s="1"/>
  <c r="E2137" i="5"/>
  <c r="E2138" i="5"/>
  <c r="E2139" i="5"/>
  <c r="E2140" i="5"/>
  <c r="X2140" i="5" s="1"/>
  <c r="E2141" i="5"/>
  <c r="E2142" i="5"/>
  <c r="E2143" i="5"/>
  <c r="E2144" i="5"/>
  <c r="E2145" i="5"/>
  <c r="E2146" i="5"/>
  <c r="E2147" i="5"/>
  <c r="E2148" i="5"/>
  <c r="E2149" i="5"/>
  <c r="E2150" i="5"/>
  <c r="E2151" i="5"/>
  <c r="E2152" i="5"/>
  <c r="E2153" i="5"/>
  <c r="E2154" i="5"/>
  <c r="E2155" i="5"/>
  <c r="E2156" i="5"/>
  <c r="X2156" i="5" s="1"/>
  <c r="E2157" i="5"/>
  <c r="E2158" i="5"/>
  <c r="E2159" i="5"/>
  <c r="E2160" i="5"/>
  <c r="X2160" i="5" s="1"/>
  <c r="E2161" i="5"/>
  <c r="E2162" i="5"/>
  <c r="E2163" i="5"/>
  <c r="E2164" i="5"/>
  <c r="X2164" i="5" s="1"/>
  <c r="E2165" i="5"/>
  <c r="E2166" i="5"/>
  <c r="E2167" i="5"/>
  <c r="E2168" i="5"/>
  <c r="X2168" i="5" s="1"/>
  <c r="E2169" i="5"/>
  <c r="E2170" i="5"/>
  <c r="E2171" i="5"/>
  <c r="E2172" i="5"/>
  <c r="E2173" i="5"/>
  <c r="E2174" i="5"/>
  <c r="E2175" i="5"/>
  <c r="E2176" i="5"/>
  <c r="X2176" i="5" s="1"/>
  <c r="E2177" i="5"/>
  <c r="E2178" i="5"/>
  <c r="E2179" i="5"/>
  <c r="E2180" i="5"/>
  <c r="E2181" i="5"/>
  <c r="E2182" i="5"/>
  <c r="E2183" i="5"/>
  <c r="E2184" i="5"/>
  <c r="X2184" i="5" s="1"/>
  <c r="E2185" i="5"/>
  <c r="E2186" i="5"/>
  <c r="E2187" i="5"/>
  <c r="E2188" i="5"/>
  <c r="X2188" i="5" s="1"/>
  <c r="E2189" i="5"/>
  <c r="E2190" i="5"/>
  <c r="E2191" i="5"/>
  <c r="E2192" i="5"/>
  <c r="E2193" i="5"/>
  <c r="E2194" i="5"/>
  <c r="E2195" i="5"/>
  <c r="E2196" i="5"/>
  <c r="X2196" i="5" s="1"/>
  <c r="E2197" i="5"/>
  <c r="E2198" i="5"/>
  <c r="E2199" i="5"/>
  <c r="E2200" i="5"/>
  <c r="X2200" i="5" s="1"/>
  <c r="E2201" i="5"/>
  <c r="E2202" i="5"/>
  <c r="E2203" i="5"/>
  <c r="E2204" i="5"/>
  <c r="X2204" i="5" s="1"/>
  <c r="E2205" i="5"/>
  <c r="E2206" i="5"/>
  <c r="E2207" i="5"/>
  <c r="E2208" i="5"/>
  <c r="X2208" i="5" s="1"/>
  <c r="E2209" i="5"/>
  <c r="E2210" i="5"/>
  <c r="E2211" i="5"/>
  <c r="E2212" i="5"/>
  <c r="X2212" i="5" s="1"/>
  <c r="E2213" i="5"/>
  <c r="E2214" i="5"/>
  <c r="E2215" i="5"/>
  <c r="E2216" i="5"/>
  <c r="X2216" i="5" s="1"/>
  <c r="E2217" i="5"/>
  <c r="E2218" i="5"/>
  <c r="E2219" i="5"/>
  <c r="E2220" i="5"/>
  <c r="X2220" i="5" s="1"/>
  <c r="E2221" i="5"/>
  <c r="E2222" i="5"/>
  <c r="E2223" i="5"/>
  <c r="E2224" i="5"/>
  <c r="X2224" i="5" s="1"/>
  <c r="E2225" i="5"/>
  <c r="E2226" i="5"/>
  <c r="E2227" i="5"/>
  <c r="E2228" i="5"/>
  <c r="X2228" i="5" s="1"/>
  <c r="E2229" i="5"/>
  <c r="E2230" i="5"/>
  <c r="E2231" i="5"/>
  <c r="E2232" i="5"/>
  <c r="X2232" i="5" s="1"/>
  <c r="E2233" i="5"/>
  <c r="E2234" i="5"/>
  <c r="E2235" i="5"/>
  <c r="E2236" i="5"/>
  <c r="X2236" i="5" s="1"/>
  <c r="E2237" i="5"/>
  <c r="E2238" i="5"/>
  <c r="E2239" i="5"/>
  <c r="E2240" i="5"/>
  <c r="X2240" i="5" s="1"/>
  <c r="E2241" i="5"/>
  <c r="E2242" i="5"/>
  <c r="E2243" i="5"/>
  <c r="E2244" i="5"/>
  <c r="X2244" i="5" s="1"/>
  <c r="E2245" i="5"/>
  <c r="E2246" i="5"/>
  <c r="E2247" i="5"/>
  <c r="E2248" i="5"/>
  <c r="X2248" i="5" s="1"/>
  <c r="E2249" i="5"/>
  <c r="E2250" i="5"/>
  <c r="E2251" i="5"/>
  <c r="E2252" i="5"/>
  <c r="X2252" i="5" s="1"/>
  <c r="E2253" i="5"/>
  <c r="E2254" i="5"/>
  <c r="E2255" i="5"/>
  <c r="E2256" i="5"/>
  <c r="X2256" i="5" s="1"/>
  <c r="E2257" i="5"/>
  <c r="E2258" i="5"/>
  <c r="E2259" i="5"/>
  <c r="E2260" i="5"/>
  <c r="X2260" i="5" s="1"/>
  <c r="E2261" i="5"/>
  <c r="E2262" i="5"/>
  <c r="E2263" i="5"/>
  <c r="E2264" i="5"/>
  <c r="X2264" i="5" s="1"/>
  <c r="E2265" i="5"/>
  <c r="E2266" i="5"/>
  <c r="E2267" i="5"/>
  <c r="E2268" i="5"/>
  <c r="X2268" i="5" s="1"/>
  <c r="E2269" i="5"/>
  <c r="E2270" i="5"/>
  <c r="E2271" i="5"/>
  <c r="E2272" i="5"/>
  <c r="X2272" i="5" s="1"/>
  <c r="E2273" i="5"/>
  <c r="E2274" i="5"/>
  <c r="E2275" i="5"/>
  <c r="E2276" i="5"/>
  <c r="X2276" i="5" s="1"/>
  <c r="E2277" i="5"/>
  <c r="E2278" i="5"/>
  <c r="E2279" i="5"/>
  <c r="E2280" i="5"/>
  <c r="X2280" i="5" s="1"/>
  <c r="E2281" i="5"/>
  <c r="E2282" i="5"/>
  <c r="E2283" i="5"/>
  <c r="E2284" i="5"/>
  <c r="X2284" i="5" s="1"/>
  <c r="E2285" i="5"/>
  <c r="E2286" i="5"/>
  <c r="E2287" i="5"/>
  <c r="E2288" i="5"/>
  <c r="X2288" i="5" s="1"/>
  <c r="E2289" i="5"/>
  <c r="E2290" i="5"/>
  <c r="E2291" i="5"/>
  <c r="E2292" i="5"/>
  <c r="E2293" i="5"/>
  <c r="E2294" i="5"/>
  <c r="E2295" i="5"/>
  <c r="E2296" i="5"/>
  <c r="X2296" i="5" s="1"/>
  <c r="E2297" i="5"/>
  <c r="E2298" i="5"/>
  <c r="E2299" i="5"/>
  <c r="E2300" i="5"/>
  <c r="E2301" i="5"/>
  <c r="E2302" i="5"/>
  <c r="E2303" i="5"/>
  <c r="E2304" i="5"/>
  <c r="E2305" i="5"/>
  <c r="E2306" i="5"/>
  <c r="E2307" i="5"/>
  <c r="E2308" i="5"/>
  <c r="X2308" i="5" s="1"/>
  <c r="E2309" i="5"/>
  <c r="E2310" i="5"/>
  <c r="E2311" i="5"/>
  <c r="E2312" i="5"/>
  <c r="X2312" i="5" s="1"/>
  <c r="E2313" i="5"/>
  <c r="E2314" i="5"/>
  <c r="E2315" i="5"/>
  <c r="E2316" i="5"/>
  <c r="X2316" i="5" s="1"/>
  <c r="E2317" i="5"/>
  <c r="E2318" i="5"/>
  <c r="E2319" i="5"/>
  <c r="E2320" i="5"/>
  <c r="X2320" i="5" s="1"/>
  <c r="E2321" i="5"/>
  <c r="E2322" i="5"/>
  <c r="E2323" i="5"/>
  <c r="E2324" i="5"/>
  <c r="X2324" i="5" s="1"/>
  <c r="E2325" i="5"/>
  <c r="E2326" i="5"/>
  <c r="E2327" i="5"/>
  <c r="E2328" i="5"/>
  <c r="X2328" i="5" s="1"/>
  <c r="E2329" i="5"/>
  <c r="E2330" i="5"/>
  <c r="E2331" i="5"/>
  <c r="E2332" i="5"/>
  <c r="X2332" i="5" s="1"/>
  <c r="E2333" i="5"/>
  <c r="E2334" i="5"/>
  <c r="E2335" i="5"/>
  <c r="E2336" i="5"/>
  <c r="X2336" i="5" s="1"/>
  <c r="E2337" i="5"/>
  <c r="E2338" i="5"/>
  <c r="E2339" i="5"/>
  <c r="E2340" i="5"/>
  <c r="X2340" i="5" s="1"/>
  <c r="E2341" i="5"/>
  <c r="E2342" i="5"/>
  <c r="E2343" i="5"/>
  <c r="E2344" i="5"/>
  <c r="X2344" i="5" s="1"/>
  <c r="E2345" i="5"/>
  <c r="E2346" i="5"/>
  <c r="E2347" i="5"/>
  <c r="E2348" i="5"/>
  <c r="X2348" i="5" s="1"/>
  <c r="E2349" i="5"/>
  <c r="E2350" i="5"/>
  <c r="E2351" i="5"/>
  <c r="E2352" i="5"/>
  <c r="X2352" i="5" s="1"/>
  <c r="E2353" i="5"/>
  <c r="E2354" i="5"/>
  <c r="E2355" i="5"/>
  <c r="E2356" i="5"/>
  <c r="X2356" i="5" s="1"/>
  <c r="E2357" i="5"/>
  <c r="E2358" i="5"/>
  <c r="E2359" i="5"/>
  <c r="E2360" i="5"/>
  <c r="X2360" i="5" s="1"/>
  <c r="E2361" i="5"/>
  <c r="E2362" i="5"/>
  <c r="E2363" i="5"/>
  <c r="E2364" i="5"/>
  <c r="X2364" i="5" s="1"/>
  <c r="E2365" i="5"/>
  <c r="E2366" i="5"/>
  <c r="E2367" i="5"/>
  <c r="E2368" i="5"/>
  <c r="X2368" i="5" s="1"/>
  <c r="E2369" i="5"/>
  <c r="E2370" i="5"/>
  <c r="E2371" i="5"/>
  <c r="E2372" i="5"/>
  <c r="X2372" i="5" s="1"/>
  <c r="E2373" i="5"/>
  <c r="E2374" i="5"/>
  <c r="E2375" i="5"/>
  <c r="E2376" i="5"/>
  <c r="X2376" i="5" s="1"/>
  <c r="E2377" i="5"/>
  <c r="E2378" i="5"/>
  <c r="E2379" i="5"/>
  <c r="E2380" i="5"/>
  <c r="X2380" i="5" s="1"/>
  <c r="E2381" i="5"/>
  <c r="E2382" i="5"/>
  <c r="E2383" i="5"/>
  <c r="E2384" i="5"/>
  <c r="E2385" i="5"/>
  <c r="E2386" i="5"/>
  <c r="E2387" i="5"/>
  <c r="E2388" i="5"/>
  <c r="X2388" i="5" s="1"/>
  <c r="E2389" i="5"/>
  <c r="E2390" i="5"/>
  <c r="E2391" i="5"/>
  <c r="E2392" i="5"/>
  <c r="E2393" i="5"/>
  <c r="E2394" i="5"/>
  <c r="E2395" i="5"/>
  <c r="E2396" i="5"/>
  <c r="X2396" i="5" s="1"/>
  <c r="E2397" i="5"/>
  <c r="E2398" i="5"/>
  <c r="E2399" i="5"/>
  <c r="E2400" i="5"/>
  <c r="X2400" i="5" s="1"/>
  <c r="E2401" i="5"/>
  <c r="E2402" i="5"/>
  <c r="E2403" i="5"/>
  <c r="E2404" i="5"/>
  <c r="X2404" i="5" s="1"/>
  <c r="E2405" i="5"/>
  <c r="E2406" i="5"/>
  <c r="E2407" i="5"/>
  <c r="E2408" i="5"/>
  <c r="X2408" i="5" s="1"/>
  <c r="E2409" i="5"/>
  <c r="E2410" i="5"/>
  <c r="E2411" i="5"/>
  <c r="E2412" i="5"/>
  <c r="X2412" i="5" s="1"/>
  <c r="E2413" i="5"/>
  <c r="E2414" i="5"/>
  <c r="E2415" i="5"/>
  <c r="E2416" i="5"/>
  <c r="X2416" i="5" s="1"/>
  <c r="E2417" i="5"/>
  <c r="E2418" i="5"/>
  <c r="E2419" i="5"/>
  <c r="E2420" i="5"/>
  <c r="X2420" i="5" s="1"/>
  <c r="E2421" i="5"/>
  <c r="E2422" i="5"/>
  <c r="E2423" i="5"/>
  <c r="E2424" i="5"/>
  <c r="X2424" i="5" s="1"/>
  <c r="E2425" i="5"/>
  <c r="E2426" i="5"/>
  <c r="E2427" i="5"/>
  <c r="E2428" i="5"/>
  <c r="X2428" i="5" s="1"/>
  <c r="E2429" i="5"/>
  <c r="E2430" i="5"/>
  <c r="E2431" i="5"/>
  <c r="E2432" i="5"/>
  <c r="X2432" i="5" s="1"/>
  <c r="E2433" i="5"/>
  <c r="E2434" i="5"/>
  <c r="E2435" i="5"/>
  <c r="E2436" i="5"/>
  <c r="X2436" i="5" s="1"/>
  <c r="E2437" i="5"/>
  <c r="E2438" i="5"/>
  <c r="E2439" i="5"/>
  <c r="E2440" i="5"/>
  <c r="X2440" i="5" s="1"/>
  <c r="E2441" i="5"/>
  <c r="E2442" i="5"/>
  <c r="E2443" i="5"/>
  <c r="E2444" i="5"/>
  <c r="X2444" i="5" s="1"/>
  <c r="E2445" i="5"/>
  <c r="E2446" i="5"/>
  <c r="E2447" i="5"/>
  <c r="E2448" i="5"/>
  <c r="E2449" i="5"/>
  <c r="E2450" i="5"/>
  <c r="E2451" i="5"/>
  <c r="E2452" i="5"/>
  <c r="X2452" i="5" s="1"/>
  <c r="E2453" i="5"/>
  <c r="E2454" i="5"/>
  <c r="E2455" i="5"/>
  <c r="E2456" i="5"/>
  <c r="X2456" i="5" s="1"/>
  <c r="E2457" i="5"/>
  <c r="E2458" i="5"/>
  <c r="E2459" i="5"/>
  <c r="E2460" i="5"/>
  <c r="X2460" i="5" s="1"/>
  <c r="E2461" i="5"/>
  <c r="E2462" i="5"/>
  <c r="E2463" i="5"/>
  <c r="E2464" i="5"/>
  <c r="X2464" i="5" s="1"/>
  <c r="E2465" i="5"/>
  <c r="E2466" i="5"/>
  <c r="E2467" i="5"/>
  <c r="E2468" i="5"/>
  <c r="X2468" i="5" s="1"/>
  <c r="E2469" i="5"/>
  <c r="E2470" i="5"/>
  <c r="E2471" i="5"/>
  <c r="E2472" i="5"/>
  <c r="X2472" i="5" s="1"/>
  <c r="E2473" i="5"/>
  <c r="E2474" i="5"/>
  <c r="E2475" i="5"/>
  <c r="E2476" i="5"/>
  <c r="X2476" i="5" s="1"/>
  <c r="E2477" i="5"/>
  <c r="E2478" i="5"/>
  <c r="E2479" i="5"/>
  <c r="E2480" i="5"/>
  <c r="E2481" i="5"/>
  <c r="E2482" i="5"/>
  <c r="E2483" i="5"/>
  <c r="E2484" i="5"/>
  <c r="X2484" i="5" s="1"/>
  <c r="E2485" i="5"/>
  <c r="E2486" i="5"/>
  <c r="E2487" i="5"/>
  <c r="E2488" i="5"/>
  <c r="X2488" i="5" s="1"/>
  <c r="E2489" i="5"/>
  <c r="E2490" i="5"/>
  <c r="E2491" i="5"/>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J1185" i="5"/>
  <c r="X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J5"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2" i="5"/>
  <c r="X64" i="5"/>
  <c r="X68"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X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X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32"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D14" i="6"/>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C45" i="6" s="1"/>
  <c r="I46" i="6"/>
  <c r="I54" i="6"/>
  <c r="J63" i="6"/>
  <c r="J64" i="6"/>
  <c r="J66" i="6"/>
  <c r="I67" i="6"/>
  <c r="A1" i="8"/>
  <c r="I19" i="6"/>
  <c r="J26" i="6"/>
  <c r="C26" i="6" s="1"/>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c r="A3" i="6"/>
  <c r="J19" i="6"/>
  <c r="I20" i="6"/>
  <c r="J27" i="6"/>
  <c r="C27" i="6" s="1"/>
  <c r="I29" i="6"/>
  <c r="I30" i="6"/>
  <c r="I31" i="6"/>
  <c r="I32" i="6"/>
  <c r="J39" i="6"/>
  <c r="I40" i="6"/>
  <c r="J47" i="6"/>
  <c r="C47" i="6" s="1"/>
  <c r="J55" i="6"/>
  <c r="C55" i="6" s="1"/>
  <c r="J56" i="6"/>
  <c r="I57" i="6"/>
  <c r="L66" i="6"/>
  <c r="J68" i="6"/>
  <c r="C68" i="6" s="1"/>
  <c r="B4" i="8"/>
  <c r="A6" i="2"/>
  <c r="A14" i="2"/>
  <c r="A31" i="2"/>
  <c r="A57" i="2"/>
  <c r="B18" i="3"/>
  <c r="A7" i="2"/>
  <c r="A24" i="2"/>
  <c r="A41" i="2"/>
  <c r="A58" i="2"/>
  <c r="C2" i="3"/>
  <c r="C10" i="3"/>
  <c r="C18" i="3"/>
  <c r="C26" i="3"/>
  <c r="B13" i="4"/>
  <c r="B21" i="4"/>
  <c r="B38" i="4"/>
  <c r="B68" i="4" s="1"/>
  <c r="A49" i="6" s="1"/>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C32" i="6" s="1"/>
  <c r="J40" i="6"/>
  <c r="C40" i="6" s="1"/>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C6" i="6" s="1"/>
  <c r="I7" i="6"/>
  <c r="I8" i="6"/>
  <c r="I9" i="6"/>
  <c r="I10" i="6"/>
  <c r="I11" i="6"/>
  <c r="I12" i="6"/>
  <c r="J22" i="6"/>
  <c r="J34" i="6"/>
  <c r="C34" i="6" s="1"/>
  <c r="I35" i="6"/>
  <c r="J42" i="6"/>
  <c r="C42" i="6" s="1"/>
  <c r="J50" i="6"/>
  <c r="I51" i="6"/>
  <c r="J59" i="6"/>
  <c r="C59" i="6" s="1"/>
  <c r="I60" i="6"/>
  <c r="C5" i="7"/>
  <c r="D1" i="6"/>
  <c r="J6" i="6"/>
  <c r="J7" i="6"/>
  <c r="C7" i="6" s="1"/>
  <c r="J8" i="6"/>
  <c r="C8" i="6"/>
  <c r="J9" i="6"/>
  <c r="C9" i="6" s="1"/>
  <c r="J10" i="6"/>
  <c r="C10" i="6" s="1"/>
  <c r="J11" i="6"/>
  <c r="C11" i="6" s="1"/>
  <c r="J12" i="6"/>
  <c r="C12" i="6" s="1"/>
  <c r="I24" i="6"/>
  <c r="J35" i="6"/>
  <c r="I36" i="6"/>
  <c r="I44" i="6"/>
  <c r="J51" i="6"/>
  <c r="C51" i="6" s="1"/>
  <c r="I52" i="6"/>
  <c r="J60" i="6"/>
  <c r="I62" i="6"/>
  <c r="I65" i="6"/>
  <c r="D5" i="7"/>
  <c r="B10" i="4"/>
  <c r="A6" i="6" s="1"/>
  <c r="B18" i="4"/>
  <c r="A10" i="6" s="1"/>
  <c r="G25" i="4"/>
  <c r="G43" i="4" s="1"/>
  <c r="B44" i="4"/>
  <c r="A29" i="6"/>
  <c r="B49" i="4"/>
  <c r="A33" i="6" s="1"/>
  <c r="B85" i="4"/>
  <c r="A60" i="6" s="1"/>
  <c r="A4" i="5"/>
  <c r="I4" i="5"/>
  <c r="I14" i="6"/>
  <c r="I15" i="6"/>
  <c r="I16" i="6"/>
  <c r="I17" i="6"/>
  <c r="J24" i="6"/>
  <c r="C24" i="6" s="1"/>
  <c r="I25" i="6"/>
  <c r="J36" i="6"/>
  <c r="C36" i="6" s="1"/>
  <c r="I37" i="6"/>
  <c r="J44" i="6"/>
  <c r="I45" i="6"/>
  <c r="J52" i="6"/>
  <c r="C52" i="6" s="1"/>
  <c r="J62" i="6"/>
  <c r="C62" i="6" s="1"/>
  <c r="I63" i="6"/>
  <c r="I64" i="6"/>
  <c r="J65" i="6"/>
  <c r="C65" i="6" s="1"/>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X1660" i="5"/>
  <c r="I1652" i="5"/>
  <c r="J1644" i="5"/>
  <c r="X942"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67" i="4"/>
  <c r="G74"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D19" i="6"/>
  <c r="C19" i="6"/>
  <c r="K65" i="6"/>
  <c r="D24" i="6"/>
  <c r="X100" i="5"/>
  <c r="D27" i="6"/>
  <c r="C41" i="6"/>
  <c r="C20" i="6"/>
  <c r="D20" i="6"/>
  <c r="C2" i="6"/>
  <c r="B2" i="6"/>
  <c r="F57" i="6"/>
  <c r="H57" i="6"/>
  <c r="H54" i="6"/>
  <c r="F62" i="6"/>
  <c r="H62" i="6"/>
  <c r="F58" i="6"/>
  <c r="H58" i="6"/>
  <c r="F60" i="6"/>
  <c r="H60" i="6"/>
  <c r="F63" i="6"/>
  <c r="H63" i="6"/>
  <c r="F59" i="6"/>
  <c r="H59" i="6"/>
  <c r="F55" i="6"/>
  <c r="C37" i="6"/>
  <c r="D25" i="6"/>
  <c r="C25" i="6"/>
  <c r="D26" i="6"/>
  <c r="D21" i="6"/>
  <c r="C21" i="6"/>
  <c r="D22" i="6"/>
  <c r="C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D34" i="6"/>
  <c r="D31" i="6"/>
  <c r="C30" i="6"/>
  <c r="D30"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60" i="6"/>
  <c r="D60" i="6"/>
  <c r="D58" i="6"/>
  <c r="C58" i="6"/>
  <c r="D63" i="6"/>
  <c r="C63" i="6"/>
  <c r="D62" i="6"/>
  <c r="C54" i="6"/>
  <c r="D54" i="6"/>
  <c r="D57" i="6"/>
  <c r="C57" i="6"/>
  <c r="F56" i="6"/>
  <c r="H56" i="6"/>
  <c r="H55" i="6"/>
  <c r="D59" i="6"/>
  <c r="T15" i="5"/>
  <c r="T16" i="5"/>
  <c r="T13" i="5"/>
  <c r="T17" i="5"/>
  <c r="T14" i="5"/>
  <c r="T12" i="5"/>
  <c r="T10" i="5"/>
  <c r="T7" i="5"/>
  <c r="T9" i="5"/>
  <c r="T11" i="5"/>
  <c r="T8" i="5"/>
  <c r="X13" i="5"/>
  <c r="X10" i="5"/>
  <c r="D65" i="6"/>
  <c r="X9" i="5"/>
  <c r="X12" i="5"/>
  <c r="X14" i="5"/>
  <c r="X17" i="5"/>
  <c r="D66" i="6"/>
  <c r="C67" i="6"/>
  <c r="X11" i="5"/>
  <c r="X15" i="5"/>
  <c r="X8" i="5"/>
  <c r="X7" i="5"/>
  <c r="X16" i="5"/>
  <c r="D55" i="6"/>
  <c r="D56" i="6"/>
  <c r="C56" i="6"/>
  <c r="S17" i="5"/>
  <c r="S12" i="5"/>
  <c r="S16" i="5"/>
  <c r="S15" i="5"/>
  <c r="S13" i="5"/>
  <c r="S14" i="5"/>
  <c r="S10" i="5"/>
  <c r="S11" i="5"/>
  <c r="S8" i="5"/>
  <c r="S9" i="5"/>
  <c r="S7" i="5"/>
  <c r="G64" i="6" a="1"/>
  <c r="B62" i="4" l="1"/>
  <c r="A44" i="6" s="1"/>
  <c r="G37" i="4"/>
  <c r="G64" i="6"/>
  <c r="G55" i="4"/>
  <c r="B64" i="6" l="1"/>
  <c r="H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<sst xmlns="http://schemas.openxmlformats.org/spreadsheetml/2006/main" count="22115" uniqueCount="15655">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</sst>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
      <c r="A4" s="286"/>
      <c r="B4" s="30" t="s">
        <v>849</v>
      </c>
      <c r="C4" s="6"/>
      <c r="D4" s="177"/>
      <c r="E4" s="3"/>
      <c r="F4" s="6"/>
      <c r="G4" s="25"/>
    </row>
    <row r="5" spans="1:7" ht="13.2">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20.399999999999999">
      <c r="A13" s="286"/>
      <c r="B13" s="2">
        <v>1</v>
      </c>
      <c r="C13" s="27" t="s">
        <v>1088</v>
      </c>
      <c r="D13" s="28" t="s">
        <v>876</v>
      </c>
      <c r="E13" s="163" t="s">
        <v>853</v>
      </c>
      <c r="F13" s="163"/>
      <c r="G13" s="25"/>
    </row>
    <row r="14" spans="1:7" ht="30.6">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55" customHeight="1">
      <c r="A29" s="286"/>
      <c r="B29" s="302"/>
      <c r="C29" s="293"/>
      <c r="D29" s="299"/>
      <c r="E29" s="296"/>
      <c r="F29" s="165" t="s">
        <v>61</v>
      </c>
      <c r="G29" s="25"/>
    </row>
    <row r="30" spans="1:7" ht="62.5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5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12.2">
      <c r="A36" s="286"/>
      <c r="B36" s="303"/>
      <c r="C36" s="294"/>
      <c r="D36" s="300"/>
      <c r="E36" s="297"/>
      <c r="F36" s="166" t="s">
        <v>69</v>
      </c>
      <c r="G36" s="25"/>
    </row>
    <row r="37" spans="1:7" ht="102">
      <c r="A37" s="286"/>
      <c r="B37" s="141">
        <v>3.01</v>
      </c>
      <c r="C37" s="142" t="s">
        <v>70</v>
      </c>
      <c r="D37" s="28" t="s">
        <v>2268</v>
      </c>
      <c r="E37" s="167" t="s">
        <v>1328</v>
      </c>
      <c r="F37" s="168" t="s">
        <v>1434</v>
      </c>
      <c r="G37" s="25"/>
    </row>
    <row r="38" spans="1:7" ht="81.599999999999994">
      <c r="A38" s="286"/>
      <c r="B38" s="141">
        <v>3.02</v>
      </c>
      <c r="C38" s="142" t="s">
        <v>1361</v>
      </c>
      <c r="D38" s="28" t="s">
        <v>2269</v>
      </c>
      <c r="E38" s="167" t="s">
        <v>1376</v>
      </c>
      <c r="F38" s="168" t="s">
        <v>1435</v>
      </c>
      <c r="G38" s="25"/>
    </row>
    <row r="39" spans="1:7" ht="81.599999999999994">
      <c r="A39" s="286"/>
      <c r="B39" s="150">
        <v>4</v>
      </c>
      <c r="C39" s="149" t="s">
        <v>1531</v>
      </c>
      <c r="D39" s="28" t="s">
        <v>2270</v>
      </c>
      <c r="E39" s="27" t="s">
        <v>2213</v>
      </c>
      <c r="F39" s="27" t="s">
        <v>1532</v>
      </c>
      <c r="G39" s="25"/>
    </row>
    <row r="40" spans="1:7" ht="40.799999999999997">
      <c r="A40" s="286"/>
      <c r="B40" s="141">
        <v>4.01</v>
      </c>
      <c r="C40" s="149" t="s">
        <v>1531</v>
      </c>
      <c r="D40" s="28" t="s">
        <v>2272</v>
      </c>
      <c r="E40" s="27" t="s">
        <v>2227</v>
      </c>
      <c r="F40" s="27" t="s">
        <v>2231</v>
      </c>
      <c r="G40" s="25"/>
    </row>
    <row r="41" spans="1:7" ht="40.799999999999997">
      <c r="A41" s="286"/>
      <c r="B41" s="141" t="s">
        <v>2259</v>
      </c>
      <c r="C41" s="149" t="s">
        <v>1531</v>
      </c>
      <c r="D41" s="28" t="s">
        <v>2271</v>
      </c>
      <c r="E41" s="27" t="s">
        <v>2262</v>
      </c>
      <c r="F41" s="27" t="s">
        <v>2260</v>
      </c>
      <c r="G41" s="25"/>
    </row>
    <row r="42" spans="1:7" ht="40.799999999999997">
      <c r="A42" s="286"/>
      <c r="B42" s="141" t="s">
        <v>2295</v>
      </c>
      <c r="C42" s="149" t="s">
        <v>1531</v>
      </c>
      <c r="D42" s="28" t="s">
        <v>2302</v>
      </c>
      <c r="E42" s="27" t="s">
        <v>2261</v>
      </c>
      <c r="F42" s="27" t="s">
        <v>2296</v>
      </c>
      <c r="G42" s="25"/>
    </row>
    <row r="43" spans="1:7" ht="112.2">
      <c r="A43" s="286"/>
      <c r="B43" s="160">
        <v>4.0999999999999996</v>
      </c>
      <c r="C43" s="149" t="s">
        <v>2301</v>
      </c>
      <c r="D43" s="161">
        <v>42867</v>
      </c>
      <c r="E43" s="169" t="s">
        <v>2304</v>
      </c>
      <c r="F43" s="27" t="s">
        <v>2303</v>
      </c>
      <c r="G43" s="25"/>
    </row>
    <row r="44" spans="1:7" ht="71.400000000000006">
      <c r="A44" s="286"/>
      <c r="B44" s="160">
        <v>4.2</v>
      </c>
      <c r="C44" s="149" t="s">
        <v>2301</v>
      </c>
      <c r="D44" s="161">
        <v>42704</v>
      </c>
      <c r="E44" s="169" t="s">
        <v>2503</v>
      </c>
      <c r="F44" s="27" t="s">
        <v>2478</v>
      </c>
      <c r="G44" s="25"/>
    </row>
    <row r="45" spans="1:7" ht="132.6">
      <c r="A45" s="286"/>
      <c r="B45" s="203">
        <v>5</v>
      </c>
      <c r="C45" s="149" t="s">
        <v>2301</v>
      </c>
      <c r="D45" s="161">
        <v>42867</v>
      </c>
      <c r="E45" s="169" t="s">
        <v>12784</v>
      </c>
      <c r="F45" s="27" t="s">
        <v>12506</v>
      </c>
      <c r="G45" s="25"/>
    </row>
    <row r="46" spans="1:7" ht="30.6">
      <c r="A46" s="286"/>
      <c r="B46" s="160">
        <v>5.01</v>
      </c>
      <c r="C46" s="149" t="s">
        <v>2301</v>
      </c>
      <c r="D46" s="161">
        <v>42907</v>
      </c>
      <c r="E46" s="169" t="s">
        <v>15650</v>
      </c>
      <c r="F46" s="27" t="s">
        <v>12506</v>
      </c>
      <c r="G46" s="25"/>
    </row>
    <row r="47" spans="1:7" ht="61.2">
      <c r="A47" s="286"/>
      <c r="B47" s="160">
        <v>5.0999999999999996</v>
      </c>
      <c r="C47" s="149" t="s">
        <v>2301</v>
      </c>
      <c r="D47" s="161">
        <v>43070</v>
      </c>
      <c r="E47" s="169" t="s">
        <v>12994</v>
      </c>
      <c r="F47" s="27" t="s">
        <v>12995</v>
      </c>
      <c r="G47" s="25"/>
    </row>
    <row r="48" spans="1:7" ht="51">
      <c r="A48" s="286"/>
      <c r="B48" s="160">
        <v>5.1100000000000003</v>
      </c>
      <c r="C48" s="149" t="s">
        <v>13232</v>
      </c>
      <c r="D48" s="161">
        <v>43217</v>
      </c>
      <c r="E48" s="169" t="s">
        <v>13358</v>
      </c>
      <c r="F48" s="27" t="s">
        <v>13266</v>
      </c>
      <c r="G48" s="25"/>
    </row>
    <row r="49" spans="1:7" ht="51">
      <c r="A49" s="286"/>
      <c r="B49" s="160">
        <v>5.12</v>
      </c>
      <c r="C49" s="149" t="s">
        <v>13232</v>
      </c>
      <c r="D49" s="161">
        <v>43581</v>
      </c>
      <c r="E49" s="169" t="s">
        <v>13358</v>
      </c>
      <c r="F49" s="27" t="s">
        <v>13920</v>
      </c>
      <c r="G49" s="25"/>
    </row>
    <row r="50" spans="1:7" ht="71.400000000000006">
      <c r="A50" s="286"/>
      <c r="B50" s="203">
        <v>6</v>
      </c>
      <c r="C50" s="149" t="s">
        <v>13232</v>
      </c>
      <c r="D50" s="161">
        <v>43964</v>
      </c>
      <c r="E50" s="169" t="s">
        <v>14138</v>
      </c>
      <c r="F50" s="27" t="s">
        <v>13925</v>
      </c>
      <c r="G50" s="25"/>
    </row>
    <row r="51" spans="1:7" ht="40.799999999999997">
      <c r="A51" s="286"/>
      <c r="B51" s="160">
        <v>6.01</v>
      </c>
      <c r="C51" s="149" t="s">
        <v>13232</v>
      </c>
      <c r="D51" s="161">
        <v>43970</v>
      </c>
      <c r="E51" s="169" t="s">
        <v>15651</v>
      </c>
      <c r="F51" s="169" t="s">
        <v>13925</v>
      </c>
      <c r="G51" s="25"/>
    </row>
    <row r="52" spans="1:7" ht="40.799999999999997">
      <c r="A52" s="286"/>
      <c r="B52" s="160">
        <v>6.1</v>
      </c>
      <c r="C52" s="149" t="s">
        <v>13232</v>
      </c>
      <c r="D52" s="161">
        <v>44314</v>
      </c>
      <c r="E52" s="169" t="s">
        <v>15631</v>
      </c>
      <c r="F52" s="169" t="s">
        <v>15144</v>
      </c>
      <c r="G52" s="25"/>
    </row>
    <row r="53" spans="1:7" ht="40.799999999999997">
      <c r="A53" s="286"/>
      <c r="B53" s="160">
        <v>6.2</v>
      </c>
      <c r="C53" s="149" t="s">
        <v>13232</v>
      </c>
      <c r="D53" s="161">
        <v>44678</v>
      </c>
      <c r="E53" s="169" t="s">
        <v>15631</v>
      </c>
      <c r="F53" s="169" t="s">
        <v>15624</v>
      </c>
      <c r="G53" s="25"/>
    </row>
    <row r="54" spans="1:7" ht="40.799999999999997">
      <c r="A54" s="286"/>
      <c r="B54" s="160">
        <v>6.21</v>
      </c>
      <c r="C54" s="149" t="s">
        <v>13232</v>
      </c>
      <c r="D54" s="161">
        <v>44687</v>
      </c>
      <c r="E54" s="169" t="s">
        <v>15652</v>
      </c>
      <c r="F54" s="169" t="s">
        <v>15624</v>
      </c>
      <c r="G54" s="25"/>
    </row>
    <row r="55" spans="1:7" ht="40.799999999999997">
      <c r="A55" s="286"/>
      <c r="B55" s="160">
        <v>6.22</v>
      </c>
      <c r="C55" s="149" t="s">
        <v>13232</v>
      </c>
      <c r="D55" s="279">
        <v>44692</v>
      </c>
      <c r="E55" s="169" t="s">
        <v>15651</v>
      </c>
      <c r="F55" s="169" t="s">
        <v>15624</v>
      </c>
      <c r="G55" s="25"/>
    </row>
    <row r="56" spans="1:7" ht="13.2" thickBot="1">
      <c r="A56" s="287"/>
      <c r="B56" s="288" t="str">
        <f ca="1">OFFSET(L!$C$1,MATCH("General"&amp;"Cpy",L!$A:$A,0)-1,SL,,)</f>
        <v>© 2022 Responsible Minerals Initiative. All rights reserved.</v>
      </c>
      <c r="C56" s="288"/>
      <c r="D56" s="288"/>
      <c r="E56" s="288"/>
      <c r="F56" s="288"/>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39D76C-20B8-4AEE-AEED-548CC9238A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DAD9A17-45B9-4273-81CD-6C9C78759C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Site Internet du RMI: (www.responsiblemineralsinitiative.org) _x000D_
Formations, recommandations, modèles, liste des fonderies conformes au programme fonderie sans conflit</v>
      </c>
      <c r="B1" s="100" t="s">
        <v>442</v>
      </c>
    </row>
    <row r="2" spans="1:2" ht="32.4">
      <c r="A2" s="105" t="str">
        <f ca="1">OFFSET(L!$C$1,MATCH("Instructions"&amp;ADDRESS(ROW(),COLUMN(),4),L!$A:$A,0)-1,SL,,)</f>
        <v>Introduction</v>
      </c>
      <c r="B2" s="100" t="s">
        <v>1304</v>
      </c>
    </row>
    <row r="3" spans="1:2" ht="162">
      <c r="A3" s="102"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100" t="s">
        <v>1305</v>
      </c>
    </row>
    <row r="4" spans="1:2" ht="222.6" customHeight="1">
      <c r="A4" s="102"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100" t="s">
        <v>1311</v>
      </c>
    </row>
    <row r="5" spans="1:2" ht="16.2">
      <c r="A5" s="106"/>
      <c r="B5" s="100"/>
    </row>
    <row r="6" spans="1:2" ht="32.4">
      <c r="A6" s="105" t="str">
        <f ca="1">OFFSET(L!$C$1,MATCH("Instructions"&amp;ADDRESS(ROW(),COLUMN(),4),L!$A:$A,0)-1,SL,,)</f>
        <v>Instructions pour compléter les informations relatives à votre entreprise (lignes 8 - 22). Merci de répondre en anglais uniquement.</v>
      </c>
      <c r="B6" s="100" t="s">
        <v>1304</v>
      </c>
    </row>
    <row r="7" spans="1:2" ht="16.2">
      <c r="A7" s="240" t="str">
        <f ca="1">OFFSET(L!$C$1,MATCH("Instructions"&amp;ADDRESS(ROW(),COLUMN(),4),L!$A:$A,0)-1,SL,,)</f>
        <v>Remarque : les astérisques (*) marquent des champs obligatoires</v>
      </c>
      <c r="B7" s="100"/>
    </row>
    <row r="8" spans="1:2" ht="32.4">
      <c r="A8" s="102" t="str">
        <f ca="1">OFFSET(L!$C$1,MATCH("Instructions"&amp;ADDRESS(ROW(),COLUMN(),4),L!$A:$A,0)-1,SL,,)</f>
        <v>1. Insérez la dénomination sociale de votre société. Merci de ne pas utiliser d’abréviations. Dans ce champ, vous avez la possibilité d’ajouter d’autres noms commerciaux, raisons sociales, etc.</v>
      </c>
      <c r="B8" s="100"/>
    </row>
    <row r="9" spans="1:2" ht="405.6" customHeight="1">
      <c r="A9" s="146" t="str">
        <f ca="1">OFFSET(L!$C$1,MATCH("Instructions"&amp;ADDRESS(ROW(),COLUMN(),4),L!$A:$A,0)-1,SL,,)</f>
        <v>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v>
      </c>
      <c r="B9" s="100" t="s">
        <v>1303</v>
      </c>
    </row>
    <row r="10" spans="1:2" ht="36" customHeight="1">
      <c r="A10" s="102" t="str">
        <f ca="1">OFFSET(L!$C$1,MATCH("Instructions"&amp;ADDRESS(ROW(),COLUMN(),4),L!$A:$A,0)-1,SL,,)</f>
        <v>3. Indiquer un identifiant unique de votre entreprise (numéro DUNS, numéro TVA, etc…)</v>
      </c>
      <c r="B10" s="100"/>
    </row>
    <row r="11" spans="1:2" ht="35.25" customHeight="1">
      <c r="A11" s="102" t="str">
        <f ca="1">OFFSET(L!$C$1,MATCH("Instructions"&amp;ADDRESS(ROW(),COLUMN(),4),L!$A:$A,0)-1,SL,,)</f>
        <v>4. Indiquer le type d'identifiant utilisé (numéro DUNS, numéro TVA, etc…)</v>
      </c>
      <c r="B11" s="100"/>
    </row>
    <row r="12" spans="1:2" ht="32.4">
      <c r="A12" s="102" t="str">
        <f ca="1">OFFSET(L!$C$1,MATCH("Instructions"&amp;ADDRESS(ROW(),COLUMN(),4),L!$A:$A,0)-1,SL,,)</f>
        <v>5. Indiquer l’adresse complète de votre entreprise (rue, ville, pays, code postal,…). Ce champ est optionnel.</v>
      </c>
      <c r="B12" s="100" t="s">
        <v>1304</v>
      </c>
    </row>
    <row r="13" spans="1:2" ht="33.75" customHeight="1">
      <c r="A13" s="102" t="str">
        <f ca="1">OFFSET(L!$C$1,MATCH("Instructions"&amp;ADDRESS(ROW(),COLUMN(),4),L!$A:$A,0)-1,SL,,)</f>
        <v>6. Indiquer le nom de la personne à contacter concernant le contenu de votre déclaration. Ce champ est obligatoire.</v>
      </c>
      <c r="B13" s="100"/>
    </row>
    <row r="14" spans="1:2" ht="32.4">
      <c r="A14" s="102"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00"/>
    </row>
    <row r="15" spans="1:2" ht="25.5" customHeight="1">
      <c r="A15" s="102" t="str">
        <f ca="1">OFFSET(L!$C$1,MATCH("Instructions"&amp;ADDRESS(ROW(),COLUMN(),4),L!$A:$A,0)-1,SL,,)</f>
        <v>8. Indiquer le numéro de téléphone de la personne à contacter. Ce champ est obligatoire.</v>
      </c>
      <c r="B15" s="100"/>
    </row>
    <row r="16" spans="1:2" ht="48.6">
      <c r="A16" s="102"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00"/>
    </row>
    <row r="17" spans="1:2" ht="16.2">
      <c r="A17" s="102" t="str">
        <f ca="1">OFFSET(L!$C$1,MATCH("Instructions"&amp;ADDRESS(ROW(),COLUMN(),4),L!$A:$A,0)-1,SL,,)</f>
        <v>10. Indiquer le titre de la personne responsable. Ce champ est facultatif.</v>
      </c>
      <c r="B17" s="100"/>
    </row>
    <row r="18" spans="1:2" ht="32.4">
      <c r="A18" s="102"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00"/>
    </row>
    <row r="19" spans="1:2" ht="16.2">
      <c r="A19" s="102" t="str">
        <f ca="1">OFFSET(L!$C$1,MATCH("Instructions"&amp;ADDRESS(ROW(),COLUMN(),4),L!$A:$A,0)-1,SL,,)</f>
        <v>12. Insérez le numéro de téléphone pour la personne donnant l’autorisation. Ce champ est facultatif.</v>
      </c>
      <c r="B19" s="100"/>
    </row>
    <row r="20" spans="1:2" ht="33.75" customHeight="1">
      <c r="A20" s="102" t="str">
        <f ca="1">OFFSET(L!$C$1,MATCH("Instructions"&amp;ADDRESS(ROW(),COLUMN(),4),L!$A:$A,0)-1,SL,,)</f>
        <v>13. Indiquer la date à laquelle vous avez complété ce rapport en utilisant le format suivant JJ-MM-AAAA. Ce champ est obligatoire.</v>
      </c>
      <c r="B20" s="100"/>
    </row>
    <row r="21" spans="1:2" ht="32.4">
      <c r="A21" s="102" t="str">
        <f ca="1">OFFSET(L!$C$1,MATCH("Instructions"&amp;ADDRESS(ROW(),COLUMN(),4),L!$A:$A,0)-1,SL,,)</f>
        <v>14. Le rapport peut par exemple être sauvegardé sous le nom suivant: nomdelentreprise-date.xls (date au format AAAA-MM-JJ).</v>
      </c>
      <c r="B21" s="100" t="s">
        <v>1304</v>
      </c>
    </row>
    <row r="22" spans="1:2" ht="16.2">
      <c r="A22" s="106"/>
      <c r="B22" s="100"/>
    </row>
    <row r="23" spans="1:2" ht="32.4">
      <c r="A23" s="105" t="str">
        <f ca="1">OFFSET(L!$C$1,MATCH("Instructions"&amp;ADDRESS(ROW(),COLUMN(),4),L!$A:$A,0)-1,SL,,)</f>
        <v>12. Insérez le numéro de téléphone pour la personne donnant l’autorisation. Ce champ est facultatif.</v>
      </c>
      <c r="B23" s="100" t="s">
        <v>1304</v>
      </c>
    </row>
    <row r="24" spans="1:2" ht="80.55" customHeight="1">
      <c r="A24" s="102"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100" t="s">
        <v>1307</v>
      </c>
    </row>
    <row r="25" spans="1:2" ht="72" customHeight="1">
      <c r="A25" s="102"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100" t="s">
        <v>1304</v>
      </c>
    </row>
    <row r="26" spans="1:2" ht="280.8" customHeight="1">
      <c r="A26" s="102"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100" t="s">
        <v>1304</v>
      </c>
    </row>
    <row r="27" spans="1:2" ht="32.4">
      <c r="A27" s="102" t="str">
        <f ca="1">OFFSET(L!$C$1,MATCH("Instructions"&amp;ADDRESS(ROW(),COLUMN(),4),L!$A:$A,0)-1,SL,,)</f>
        <v>Dans le cas d'une réponse négative, certaines entreprises peuvent exiger des justifications qui devront être saisies dans le champ de commentaire.</v>
      </c>
      <c r="B27" s="100" t="s">
        <v>1304</v>
      </c>
    </row>
    <row r="28" spans="1:2" ht="247.5" customHeight="1">
      <c r="A28" s="102"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100"/>
    </row>
    <row r="29" spans="1:2" ht="157.19999999999999" customHeight="1">
      <c r="A29" s="102"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v>
      </c>
      <c r="B29" s="100" t="s">
        <v>1304</v>
      </c>
    </row>
    <row r="30" spans="1:2" ht="181.8" customHeight="1">
      <c r="A30" s="102"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v>
      </c>
      <c r="B30" s="100"/>
    </row>
    <row r="31" spans="1:2" ht="145.80000000000001">
      <c r="A31" s="102"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100" t="s">
        <v>1304</v>
      </c>
    </row>
    <row r="32" spans="1:2" ht="234.6" customHeight="1">
      <c r="A32" s="102"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100" t="s">
        <v>1307</v>
      </c>
    </row>
    <row r="33" spans="1:2" ht="81">
      <c r="A33" s="102"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00"/>
    </row>
    <row r="34" spans="1:2" ht="64.8">
      <c r="A34" s="102"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100" t="s">
        <v>1304</v>
      </c>
    </row>
    <row r="35" spans="1:2" ht="21" customHeight="1">
      <c r="A35" s="102" t="str">
        <f ca="1">OFFSET(L!$C$1,MATCH("Instructions"&amp;ADDRESS(ROW(),COLUMN(),4),L!$A:$A,0)-1,SL,,)</f>
        <v>Si nécessaire, merci d'inscrire vos commentaires dans la section prévue à cet effet afin de clarifier vos réponses</v>
      </c>
      <c r="B35" s="100"/>
    </row>
    <row r="36" spans="1:2" ht="16.2">
      <c r="A36" s="106"/>
      <c r="B36" s="100"/>
    </row>
    <row r="37" spans="1:2" ht="48.6">
      <c r="A37" s="105" t="str">
        <f ca="1">OFFSET(L!$C$1,MATCH("Instructions"&amp;ADDRESS(ROW(),COLUMN(),4),L!$A:$A,0)-1,SL,,)</f>
        <v>Instructions pour les questions A à H (lignes 75 à 89). Les questions A à H sont obligatoires, si la réponse à la question 1 est « oui » pour un métal._x000D_
Répondez en ANGLAIS uniquement</v>
      </c>
      <c r="B37" s="100" t="s">
        <v>1304</v>
      </c>
    </row>
    <row r="38" spans="1:2" ht="145.80000000000001">
      <c r="A38" s="102"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100" t="s">
        <v>1306</v>
      </c>
    </row>
    <row r="39" spans="1:2" ht="64.8">
      <c r="A39" s="102"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100"/>
    </row>
    <row r="40" spans="1:2" ht="65.55" customHeight="1">
      <c r="A40" s="102"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100"/>
    </row>
    <row r="41" spans="1:2" ht="81">
      <c r="A41" s="102"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100" t="s">
        <v>1309</v>
      </c>
    </row>
    <row r="42" spans="1:2" ht="162">
      <c r="A42" s="102"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100" t="s">
        <v>1307</v>
      </c>
    </row>
    <row r="43" spans="1:2" ht="162">
      <c r="A43" s="102"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100" t="s">
        <v>1308</v>
      </c>
    </row>
    <row r="44" spans="1:2" ht="145.80000000000001">
      <c r="A44" s="102"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100" t="s">
        <v>1304</v>
      </c>
    </row>
    <row r="45" spans="1:2" ht="129.6">
      <c r="A45" s="102"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100" t="s">
        <v>1305</v>
      </c>
    </row>
    <row r="46" spans="1:2" ht="85.5" customHeight="1">
      <c r="A46" s="102"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100" t="s">
        <v>1304</v>
      </c>
    </row>
    <row r="47" spans="1:2" ht="16.2">
      <c r="A47" s="106"/>
      <c r="B47" s="100"/>
    </row>
    <row r="48" spans="1:2" ht="32.4">
      <c r="A48" s="105" t="str">
        <f ca="1">OFFSET(L!$C$1,MATCH("Instructions"&amp;ADDRESS(ROW(),COLUMN(),4),L!$A:$A,0)-1,SL,,)</f>
        <v>Instructions pour compléter la liste des fonderies_x000D_
Merci de répondre en ANGLAIS uniquement</v>
      </c>
      <c r="B48" s="100" t="s">
        <v>1304</v>
      </c>
    </row>
    <row r="49" spans="1:2" ht="22.5" customHeight="1">
      <c r="A49" s="240" t="str">
        <f ca="1">OFFSET(L!$C$1,MATCH("Instructions"&amp;ADDRESS(ROW(),COLUMN(),4),L!$A:$A,0)-1,SL,,)</f>
        <v>Remarque: Les colonnes avec un astérisque (*) indiquent des champs obligatoires</v>
      </c>
      <c r="B49" s="100"/>
    </row>
    <row r="50" spans="1:2" ht="64.8">
      <c r="A50" s="102"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100" t="s">
        <v>1303</v>
      </c>
    </row>
    <row r="51" spans="1:2" ht="51" customHeight="1">
      <c r="A51" s="102"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100" t="s">
        <v>1304</v>
      </c>
    </row>
    <row r="52" spans="1:2" ht="44.55" customHeight="1">
      <c r="A52" s="102" t="str">
        <f ca="1">OFFSET(L!$C$1,MATCH("Instructions"&amp;ADDRESS(ROW(),COLUMN(),4),L!$A:$A,0)-1,SL,,)</f>
        <v>2. Métal (*) – Utiliser la liste déroulante pour sélectionner le métal pour lequel vous entrez l’information. Ce champ est obligatoire.</v>
      </c>
      <c r="B52" s="100"/>
    </row>
    <row r="53" spans="1:2" ht="79.05" customHeight="1">
      <c r="A53" s="156"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100" t="s">
        <v>1304</v>
      </c>
    </row>
    <row r="54" spans="1:2" ht="64.8">
      <c r="A54" s="102"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100" t="s">
        <v>1303</v>
      </c>
    </row>
    <row r="55" spans="1:2" ht="81">
      <c r="A55" s="102"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100" t="s">
        <v>1309</v>
      </c>
    </row>
    <row r="56" spans="1:2" ht="64.8">
      <c r="A56" s="10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100" t="s">
        <v>1303</v>
      </c>
    </row>
    <row r="57" spans="1:2" ht="64.8">
      <c r="A57" s="10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100" t="s">
        <v>1303</v>
      </c>
    </row>
    <row r="58" spans="1:2" ht="64.8">
      <c r="A58" s="102" t="str">
        <f ca="1">OFFSET(L!$C$1,MATCH("Instructions"&amp;ADDRESS(ROW(),COLUMN(),4),L!$A:$A,0)-1,SL,,)</f>
        <v>8. Rue de la fonderie – indique le nom de la rue où est située la fonderie. Ce champ est facultatif.</v>
      </c>
      <c r="B58" s="100" t="s">
        <v>1303</v>
      </c>
    </row>
    <row r="59" spans="1:2" ht="32.4">
      <c r="A59" s="102" t="str">
        <f ca="1">OFFSET(L!$C$1,MATCH("Instructions"&amp;ADDRESS(ROW(),COLUMN(),4),L!$A:$A,0)-1,SL,,)</f>
        <v>9. Ville de la fonderie – indique le nom de la ville où est située la fonderie. Ce champ est facultatif.</v>
      </c>
      <c r="B59" s="100" t="s">
        <v>1304</v>
      </c>
    </row>
    <row r="60" spans="1:2" ht="45" customHeight="1">
      <c r="A60" s="102" t="str">
        <f ca="1">OFFSET(L!$C$1,MATCH("Instructions"&amp;ADDRESS(ROW(),COLUMN(),4),L!$A:$A,0)-1,SL,,)</f>
        <v>10. Emplacement de la fonderie : État/province, le cas échéant – indique l’État ou la province où est située la fonderie. Ce champ est facultatif.</v>
      </c>
      <c r="B60" s="100" t="s">
        <v>1307</v>
      </c>
    </row>
    <row r="61" spans="1:2" ht="162">
      <c r="A61" s="102"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v>
      </c>
      <c r="B61" s="100" t="s">
        <v>1307</v>
      </c>
    </row>
    <row r="62" spans="1:2" ht="64.8">
      <c r="A62" s="102"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100" t="s">
        <v>1303</v>
      </c>
    </row>
    <row r="63" spans="1:2" ht="125.4" customHeight="1">
      <c r="A63" s="10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100" t="s">
        <v>1303</v>
      </c>
    </row>
    <row r="64" spans="1:2" ht="136.19999999999999" customHeight="1">
      <c r="A64" s="10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100"/>
    </row>
    <row r="65" spans="1:2" ht="97.2">
      <c r="A65" s="102"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100"/>
    </row>
    <row r="66" spans="1:2" ht="110.25" customHeight="1">
      <c r="A66" s="102" t="str">
        <f ca="1">OFFSET(L!$C$1,MATCH("Instructions"&amp;ADDRESS(ROW(),COLUMN(),4),L!$A:$A,0)-1,SL,,)</f>
        <v>16. Commentaires - Zone de texte pour indiquer tout commentaire relatif à la fonderie. Exemple: La fonderie a été achetée par l'entreprise YYY.</v>
      </c>
      <c r="B66" s="100"/>
    </row>
    <row r="67" spans="1:2" ht="16.2">
      <c r="A67" s="107"/>
      <c r="B67" s="100"/>
    </row>
    <row r="68" spans="1:2" ht="34.5" customHeight="1">
      <c r="A68" s="105" t="str">
        <f ca="1">OFFSET(L!$C$1,MATCH("Instructions"&amp;ADDRESS(ROW(),COLUMN(),4),L!$A:$A,0)-1,SL,,)</f>
        <v>CONDITIONS GENERALES</v>
      </c>
      <c r="B68" s="100"/>
    </row>
    <row r="69" spans="1:2" ht="16.2">
      <c r="A69" s="107"/>
      <c r="B69" s="100"/>
    </row>
    <row r="70" spans="1:2" ht="80.55" customHeight="1">
      <c r="A70" s="105"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100" t="s">
        <v>1304</v>
      </c>
    </row>
    <row r="71" spans="1:2" ht="93.6" customHeight="1">
      <c r="A71" s="240"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100" t="s">
        <v>1310</v>
      </c>
    </row>
    <row r="72" spans="1:2" ht="155.4" customHeight="1">
      <c r="A72" s="240"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100" t="s">
        <v>1308</v>
      </c>
    </row>
    <row r="73" spans="1:2" ht="81">
      <c r="A73" s="240"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Tantale, étain, tungstène, or</v>
      </c>
      <c r="D3" s="314"/>
      <c r="E3" s="100" t="s">
        <v>1312</v>
      </c>
    </row>
    <row r="4" spans="1:5" ht="63.75" customHeight="1">
      <c r="A4" s="74"/>
      <c r="B4" s="63" t="str">
        <f ca="1">OFFSET(L!$C$1,MATCH("Definitions"&amp;ADDRESS(ROW(),COLUMN(),4),L!$A:$A,0)-1,SL,,)</f>
        <v>Personne responsable</v>
      </c>
      <c r="C4" s="63"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14"/>
      <c r="E4" s="100"/>
    </row>
    <row r="5" spans="1:5" ht="64.8">
      <c r="A5" s="74"/>
      <c r="B5" s="63" t="str">
        <f ca="1">OFFSET(L!$C$1,MATCH("Definitions"&amp;ADDRESS(ROW(),COLUMN(),4),L!$A:$A,0)-1,SL,,)</f>
        <v>Zone touchée par des conflits et à haut risque (CAHRA)</v>
      </c>
      <c r="C5" s="63"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14"/>
      <c r="E5" s="100"/>
    </row>
    <row r="6" spans="1:5" ht="151.19999999999999" customHeight="1">
      <c r="A6" s="74"/>
      <c r="B6" s="63" t="str">
        <f ca="1">OFFSET(L!$C$1,MATCH("Definitions"&amp;ADDRESS(ROW(),COLUMN(),4),L!$A:$A,0)-1,SL,,)</f>
        <v>Minerai de conflit</v>
      </c>
      <c r="C6" s="63"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14"/>
      <c r="E6" s="100" t="s">
        <v>1313</v>
      </c>
    </row>
    <row r="7" spans="1:5" ht="105.6" customHeight="1">
      <c r="A7" s="74"/>
      <c r="B7" s="63" t="str">
        <f ca="1">OFFSET(L!$C$1,MATCH("Definitions"&amp;ADDRESS(ROW(),COLUMN(),4),L!$A:$A,0)-1,SL,,)</f>
        <v>Pays concerné(s)</v>
      </c>
      <c r="C7" s="63"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14"/>
      <c r="E7" s="100" t="s">
        <v>1313</v>
      </c>
    </row>
    <row r="8" spans="1:5" ht="145.80000000000001">
      <c r="A8" s="74"/>
      <c r="B8" s="63" t="str">
        <f ca="1">OFFSET(L!$C$1,MATCH("Definitions"&amp;ADDRESS(ROW(),COLUMN(),4),L!$A:$A,0)-1,SL,,)</f>
        <v>Périmètre de la Déclaration</v>
      </c>
      <c r="C8" s="63"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14"/>
      <c r="E8" s="100" t="s">
        <v>1316</v>
      </c>
    </row>
    <row r="9" spans="1:5" ht="64.8">
      <c r="A9" s="74"/>
      <c r="B9" s="63" t="str">
        <f ca="1">OFFSET(L!$C$1,MATCH("Definitions"&amp;ADDRESS(ROW(),COLUMN(),4),L!$A:$A,0)-1,SL,,)</f>
        <v>Dodd-Frank</v>
      </c>
      <c r="C9" s="63" t="str">
        <f ca="1">OFFSET(L!$C$1,MATCH("Definitions"&amp;ADDRESS(ROW(),COLUMN(),4),L!$A:$A,0)-1,SL,,)</f>
        <v>Loi Dodd-Frank des Etats-Unis d'Amérique de 2010 sur la Réforme  de Wall Street et la protection des consommateurs, Section 1502 ("Dodd-Frank")_x000D_
(http://www.sec.gov/about/laws/wallstreetreform-cpa.pdf)</v>
      </c>
      <c r="D9" s="314"/>
      <c r="E9" s="100" t="s">
        <v>1313</v>
      </c>
    </row>
    <row r="10" spans="1:5" ht="48.6">
      <c r="A10" s="74"/>
      <c r="B10" s="63" t="str">
        <f ca="1">OFFSET(L!$C$1,MATCH("Definitions"&amp;ADDRESS(ROW(),COLUMN(),4),L!$A:$A,0)-1,SL,,)</f>
        <v>RDC</v>
      </c>
      <c r="C10" s="63" t="str">
        <f ca="1">OFFSET(L!$C$1,MATCH("Definitions"&amp;ADDRESS(ROW(),COLUMN(),4),L!$A:$A,0)-1,SL,,)</f>
        <v>République Démocratique du Congo</v>
      </c>
      <c r="D10" s="314"/>
      <c r="E10" s="100" t="s">
        <v>1312</v>
      </c>
    </row>
    <row r="11" spans="1:5" ht="64.8" hidden="1">
      <c r="A11" s="74"/>
      <c r="B11" s="63" t="str">
        <f ca="1">OFFSET(L!$C$1,MATCH("Definitions"&amp;ADDRESS(ROW(),COLUMN(),4),L!$A:$A,0)-1,SL,,)</f>
        <v>RDC Sans Conflit</v>
      </c>
      <c r="C11" s="63"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14"/>
      <c r="E11" s="100" t="s">
        <v>1312</v>
      </c>
    </row>
    <row r="12" spans="1:5" ht="64.8">
      <c r="A12" s="74"/>
      <c r="B12" s="63" t="str">
        <f ca="1">OFFSET(L!$C$1,MATCH("Definitions"&amp;ADDRESS(ROW(),COLUMN(),4),L!$A:$A,0)-1,SL,,)</f>
        <v>Fonderie d'or</v>
      </c>
      <c r="C12" s="63"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2" s="314"/>
      <c r="E12" s="100" t="s">
        <v>1312</v>
      </c>
    </row>
    <row r="13" spans="1:5" ht="107.25" customHeight="1">
      <c r="A13" s="74"/>
      <c r="B13" s="63" t="str">
        <f ca="1">OFFSET(L!$C$1,MATCH("Definitions"&amp;ADDRESS(ROW(),COLUMN(),4),L!$A:$A,0)-1,SL,,)</f>
        <v>Cabinet d'audit indépendant du secteur privé</v>
      </c>
      <c r="C13" s="63"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14"/>
      <c r="E13" s="100" t="s">
        <v>1314</v>
      </c>
    </row>
    <row r="14" spans="1:5" ht="307.8">
      <c r="A14" s="74"/>
      <c r="B14" s="63" t="str">
        <f ca="1">OFFSET(L!$C$1,MATCH("Definitions"&amp;ADDRESS(ROW(),COLUMN(),4),L!$A:$A,0)-1,SL,,)</f>
        <v>Ajouté intentionnellement</v>
      </c>
      <c r="C14" s="63"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14"/>
      <c r="E15" s="100" t="s">
        <v>1312</v>
      </c>
    </row>
    <row r="16" spans="1:5" ht="64.8">
      <c r="A16" s="74"/>
      <c r="B16" s="63" t="str">
        <f ca="1">OFFSET(L!$C$1,MATCH("Definitions"&amp;ADDRESS(ROW(),COLUMN(),4),L!$A:$A,0)-1,SL,,)</f>
        <v>IPC-1755 norme d'échange de données sur les mineraux responsables</v>
      </c>
      <c r="C16" s="63"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14"/>
      <c r="E16" s="100" t="s">
        <v>1312</v>
      </c>
    </row>
    <row r="17" spans="1:5" ht="178.2">
      <c r="A17" s="74"/>
      <c r="B17" s="63" t="str">
        <f ca="1">OFFSET(L!$C$1,MATCH("Definitions"&amp;ADDRESS(ROW(),COLUMN(),4),L!$A:$A,0)-1,SL,,)</f>
        <v>Nécessaire aux fonctionnalités d'un produit</v>
      </c>
      <c r="C17" s="63"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14"/>
      <c r="E17" s="100" t="s">
        <v>1312</v>
      </c>
    </row>
    <row r="18" spans="1:5" ht="162">
      <c r="A18" s="74"/>
      <c r="B18" s="63" t="str">
        <f ca="1">OFFSET(L!$C$1,MATCH("Definitions"&amp;ADDRESS(ROW(),COLUMN(),4),L!$A:$A,0)-1,SL,,)</f>
        <v>Nécessaire à la production d'un produit</v>
      </c>
      <c r="C18" s="63"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14"/>
      <c r="E18" s="100" t="s">
        <v>1312</v>
      </c>
    </row>
    <row r="19" spans="1:5" ht="16.2">
      <c r="A19" s="74"/>
      <c r="B19" s="63" t="str">
        <f ca="1">OFFSET(L!$C$1,MATCH("Definitions"&amp;ADDRESS(ROW(),COLUMN(),4),L!$A:$A,0)-1,SL,,)</f>
        <v>OCDE</v>
      </c>
      <c r="C19" s="63" t="str">
        <f ca="1">OFFSET(L!$C$1,MATCH("Definitions"&amp;ADDRESS(ROW(),COLUMN(),4),L!$A:$A,0)-1,SL,,)</f>
        <v>Organisation pour la Coopération et le Développement Economique</v>
      </c>
      <c r="D19" s="314"/>
      <c r="E19" s="100"/>
    </row>
    <row r="20" spans="1:5" ht="32.4">
      <c r="A20" s="74"/>
      <c r="B20" s="63" t="str">
        <f ca="1">OFFSET(L!$C$1,MATCH("Definitions"&amp;ADDRESS(ROW(),COLUMN(),4),L!$A:$A,0)-1,SL,,)</f>
        <v>Produit</v>
      </c>
      <c r="C20" s="63" t="str">
        <f ca="1">OFFSET(L!$C$1,MATCH("Definitions"&amp;ADDRESS(ROW(),COLUMN(),4),L!$A:$A,0)-1,SL,,)</f>
        <v>Le produit fini d'une entreprise  est un matériel ou un élément qui aest arrivé au stade final de sa fabrication et est disponible pour la distribution ou la vente aux clients.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Fournisseurs de produits recyclés, rebuts de production ou déchets de consommation</v>
      </c>
      <c r="C22" s="63"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14"/>
      <c r="E22" s="100"/>
    </row>
    <row r="23" spans="1:5" ht="64.8">
      <c r="A23" s="74"/>
      <c r="B23" s="63" t="str">
        <f ca="1">OFFSET(L!$C$1,MATCH("Definitions"&amp;ADDRESS(ROW(),COLUMN(),4),L!$A:$A,0)-1,SL,,)</f>
        <v>Programme pour les fonderies sans conflit (RMAP)</v>
      </c>
      <c r="C23" s="63"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14"/>
      <c r="E23" s="100"/>
    </row>
    <row r="24" spans="1:5" ht="168" customHeight="1">
      <c r="A24" s="74"/>
      <c r="B24" s="63" t="str">
        <f ca="1">OFFSET(L!$C$1,MATCH("Definitions"&amp;ADDRESS(ROW(),COLUMN(),4),L!$A:$A,0)-1,SL,,)</f>
        <v>Initiative pour des approvisionnements  sans conflit</v>
      </c>
      <c r="C24" s="63"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14"/>
      <c r="E24" s="100"/>
    </row>
    <row r="25" spans="1:5" ht="177.6" customHeight="1">
      <c r="A25" s="74"/>
      <c r="B25" s="63" t="str">
        <f ca="1">OFFSET(L!$C$1,MATCH("Definitions"&amp;ADDRESS(ROW(),COLUMN(),4),L!$A:$A,0)-1,SL,,)</f>
        <v>Liste des fonderies conformes au RMAP</v>
      </c>
      <c r="C25" s="63"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Fonderie</v>
      </c>
      <c r="C27" s="63"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14"/>
      <c r="E27" s="100" t="s">
        <v>1312</v>
      </c>
    </row>
    <row r="28" spans="1:5" ht="64.8">
      <c r="A28" s="74"/>
      <c r="B28" s="63" t="str">
        <f ca="1">OFFSET(L!$C$1,MATCH("Definitions"&amp;ADDRESS(ROW(),COLUMN(),4),L!$A:$A,0)-1,SL,,)</f>
        <v>Numéro d'identification d'une fonderie</v>
      </c>
      <c r="C28" s="63"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14"/>
      <c r="E28" s="100" t="s">
        <v>1313</v>
      </c>
    </row>
    <row r="29" spans="1:5" ht="97.2">
      <c r="A29" s="74"/>
      <c r="B29" s="63" t="str">
        <f ca="1">OFFSET(L!$C$1,MATCH("Definitions"&amp;ADDRESS(ROW(),COLUMN(),4),L!$A:$A,0)-1,SL,,)</f>
        <v>Fonderie de tantale</v>
      </c>
      <c r="C29" s="63"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9" s="314"/>
      <c r="E29" s="100" t="s">
        <v>1314</v>
      </c>
    </row>
    <row r="30" spans="1:5" ht="151.80000000000001" customHeight="1">
      <c r="A30" s="74"/>
      <c r="B30" s="63" t="str">
        <f ca="1">OFFSET(L!$C$1,MATCH("Definitions"&amp;ADDRESS(ROW(),COLUMN(),4),L!$A:$A,0)-1,SL,,)</f>
        <v>Fonderie d'étain</v>
      </c>
      <c r="C30" s="63"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30" s="314"/>
      <c r="E30" s="100" t="s">
        <v>1315</v>
      </c>
    </row>
    <row r="31" spans="1:5" ht="136.94999999999999" customHeight="1">
      <c r="A31" s="74"/>
      <c r="B31" s="63" t="str">
        <f ca="1">OFFSET(L!$C$1,MATCH("Definitions"&amp;ADDRESS(ROW(),COLUMN(),4),L!$A:$A,0)-1,SL,,)</f>
        <v>Fonderie de tungstène</v>
      </c>
      <c r="C31" s="63"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534</v>
      </c>
      <c r="E3" s="3"/>
      <c r="F3" s="350"/>
      <c r="G3" s="350"/>
      <c r="H3" s="350"/>
      <c r="I3" s="152"/>
      <c r="J3" s="138" t="s">
        <v>15654</v>
      </c>
      <c r="K3" s="36"/>
      <c r="L3" s="100"/>
      <c r="P3" s="45">
        <f>MATCH($D$3,LN,0)</f>
        <v>5</v>
      </c>
    </row>
    <row r="4" spans="1:34" ht="16.2">
      <c r="A4" s="34"/>
      <c r="B4" s="346" t="str">
        <f ca="1">OFFSET(L!$C$1,MATCH("Declaration"&amp;ADDRESS(ROW(),COLUMN(),4),L!$A:$A,0)-1,SL,,)</f>
        <v>Le but de ce document est de collecter des informations sur la provenance de l'étain, du tantale, du tungstène et de l'or utilisé dans les produits.</v>
      </c>
      <c r="C4" s="346"/>
      <c r="D4" s="346"/>
      <c r="E4" s="346"/>
      <c r="F4" s="346"/>
      <c r="G4" s="346"/>
      <c r="H4" s="346"/>
      <c r="I4" s="351" t="str">
        <f ca="1">OFFSET(L!$C$1,MATCH("Declaration"&amp;ADDRESS(ROW(),COLUMN(),4),L!$A:$A,0)-1,SL,,)</f>
        <v>Lien vers les Conditions générales</v>
      </c>
      <c r="J4" s="351"/>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6" t="str">
        <f ca="1">OFFSET(L!$C$1,MATCH("Declaration"&amp;ADDRESS(ROW(),COLUMN(),4),L!$A:$A,0)-1,SL,,)</f>
        <v>Les champs obligatoires sont indiqués par un astérisque (*). Consultez l'onglet Instructions pour savoir comment répondre à chaque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5" t="str">
        <f ca="1">OFFSET(L!$C$1,MATCH("Declaration"&amp;ADDRESS(ROW(),COLUMN(),4),L!$A:$A,0)-1,SL,,)</f>
        <v>Informations sur l’entreprise</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Nom de l'entreprise (*):</v>
      </c>
      <c r="C8" s="76"/>
      <c r="D8" s="340"/>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Périmètre de la déclaration (*):</v>
      </c>
      <c r="C9" s="76"/>
      <c r="D9" s="352"/>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6" t="str">
        <f ca="1">OFFSET(L!$C$1,MATCH("Declaration"&amp;ADDRESS(ROW(),COLUMN(),4)&amp;LEFT($D$9,1),L!$A:$A,0)-1,SL,,)</f>
        <v>Description du périmètre: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6.2">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Identifiant unique de l'entreprise:</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Autorité délivrant l'identifiant unique:</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Adresse:</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Nom du contact (*):</v>
      </c>
      <c r="C15" s="77"/>
      <c r="D15" s="343"/>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du contact (*):</v>
      </c>
      <c r="C16" s="77"/>
      <c r="D16" s="358"/>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Téléphone du contact (*):</v>
      </c>
      <c r="C17" s="77"/>
      <c r="D17" s="343"/>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Nom de la personne responsable de la déclaration (*):</v>
      </c>
      <c r="C18" s="77"/>
      <c r="D18" s="376"/>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Titre du représentant légal:</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du représentant légal (*):</v>
      </c>
      <c r="C20" s="77"/>
      <c r="D20" s="358"/>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Téléphone du représentant légal:</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Date de la déclaration (*):</v>
      </c>
      <c r="C22" s="78"/>
      <c r="D22" s="321"/>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3" t="str">
        <f ca="1">OFFSET(L!$C$1,MATCH("Declaration"&amp;ADDRESS(ROW(),COLUMN(),4),L!$A:$A,0)-1,SL,,)</f>
        <v>Répondre aux questions 1 à 8 suivantes pour le périmètre de la déclaration indiqué ci-dessus</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Des 3TG sont-ils intentionnellement ajoutés ou utilisés dans le(s) produit(s) ou les processus de production ? (*)</v>
      </c>
      <c r="C25" s="17"/>
      <c r="D25" s="330" t="str">
        <f ca="1">OFFSET(L!$C$1,MATCH("Declaration"&amp;ADDRESS(ROW(),COLUMN(),4),L!$A:$A,0)-1,SL,,)</f>
        <v>Réponse</v>
      </c>
      <c r="E25" s="330"/>
      <c r="F25" s="18"/>
      <c r="G25" s="44" t="str">
        <f ca="1">OFFSET(L!$C$1,MATCH("Declaration"&amp;ADDRESS(ROW(),COLUMN(),4),L!$A:$A,0)-1,SL,,)</f>
        <v>Commentaires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Tantale  (*)</v>
      </c>
      <c r="C26" s="35"/>
      <c r="D26" s="319"/>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Étain  (*)</v>
      </c>
      <c r="C27" s="35"/>
      <c r="D27" s="319"/>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Or  (*)</v>
      </c>
      <c r="C28" s="35"/>
      <c r="D28" s="319"/>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Tungstène  (*)</v>
      </c>
      <c r="C29" s="35"/>
      <c r="D29" s="319"/>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Reste-t-il des 3TG dans le(s) produit(s) ? (*) (*)</v>
      </c>
      <c r="C31" s="10"/>
      <c r="D31" s="324" t="str">
        <f ca="1">D25</f>
        <v>Réponse</v>
      </c>
      <c r="E31" s="324"/>
      <c r="F31" s="18"/>
      <c r="G31" s="44" t="str">
        <f ca="1">G25</f>
        <v>Commentaires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Tantale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Étain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Or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Tungstène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Est-ce qu’une des fonderies de votre chaîne d’approvisionnement s’approvisionne en 3TG à partir des pays couverts ? (terme SEC, consulter l’onglet des définitions) (*)</v>
      </c>
      <c r="C37" s="10"/>
      <c r="D37" s="324" t="str">
        <f ca="1">D25</f>
        <v>Réponse</v>
      </c>
      <c r="E37" s="324"/>
      <c r="F37" s="18"/>
      <c r="G37" s="44" t="str">
        <f ca="1">G25</f>
        <v>Commentaires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Tantale  (*)</v>
      </c>
      <c r="C38" s="10"/>
      <c r="D38" s="319"/>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Étain  (*)</v>
      </c>
      <c r="C39" s="10"/>
      <c r="D39" s="319"/>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Or  (*)</v>
      </c>
      <c r="C40" s="10"/>
      <c r="D40" s="319"/>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Tungstène  (*)</v>
      </c>
      <c r="C41" s="10"/>
      <c r="D41" s="319"/>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L’une des fonderies de votre chaîne d’approvisionnement se fournit-elle en 3TG auprès de zones touchées par des conflits et à haut risque ? (*)</v>
      </c>
      <c r="C43" s="10"/>
      <c r="D43" s="324" t="str">
        <f ca="1">D25</f>
        <v>Réponse</v>
      </c>
      <c r="E43" s="324"/>
      <c r="F43" s="18"/>
      <c r="G43" s="44" t="str">
        <f ca="1">G25</f>
        <v>Commentaires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Tantale  (*)</v>
      </c>
      <c r="C44" s="10"/>
      <c r="D44" s="319"/>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Étain  (*)</v>
      </c>
      <c r="C45" s="10"/>
      <c r="D45" s="319"/>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Or  (*)</v>
      </c>
      <c r="C46" s="10"/>
      <c r="D46" s="319"/>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Tungstène  (*)</v>
      </c>
      <c r="C47" s="10"/>
      <c r="D47" s="319"/>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Est-ce que 100 % des 3TG (nécessaires au fonctionnement ou à la production de vos produits) provient de sources recyclées ?  (*)</v>
      </c>
      <c r="C49" s="10"/>
      <c r="D49" s="324" t="str">
        <f ca="1">D25</f>
        <v>Réponse</v>
      </c>
      <c r="E49" s="324"/>
      <c r="F49" s="18"/>
      <c r="G49" s="44" t="str">
        <f ca="1">G25</f>
        <v>Commentaires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Tantale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Étain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Or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Tungstène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Combien de fournisseurs (%) concernés ont répondu à l'enquête sur la chaîne d'approvisionnement ? (*)</v>
      </c>
      <c r="C55" s="10"/>
      <c r="D55" s="324" t="str">
        <f ca="1">D25</f>
        <v>Réponse</v>
      </c>
      <c r="E55" s="324"/>
      <c r="F55" s="18"/>
      <c r="G55" s="44" t="str">
        <f ca="1">G25</f>
        <v>Commentaires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Tantale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Étain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Or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Tungstène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Avez-vous identifié toutes les fonderies qui fournissent les 3TG à votre chaîne d’approvisionnement ?  (*)</v>
      </c>
      <c r="C61" s="10"/>
      <c r="D61" s="324" t="str">
        <f ca="1">D25</f>
        <v>Réponse</v>
      </c>
      <c r="E61" s="324"/>
      <c r="F61" s="18"/>
      <c r="G61" s="44" t="str">
        <f ca="1">G25</f>
        <v>Commentaires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Tantale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Étain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Or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Tungstène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Est-ce que toutes les informations pertinentes reçues des fonderies par votre société ont été mentionnées dans cette déclaration ?  (*)</v>
      </c>
      <c r="C67" s="10"/>
      <c r="D67" s="324" t="str">
        <f ca="1">D25</f>
        <v>Réponse</v>
      </c>
      <c r="E67" s="324"/>
      <c r="F67" s="18"/>
      <c r="G67" s="44" t="str">
        <f ca="1">G25</f>
        <v>Commentaires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Tantale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Étain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Or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Tungstène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9" t="str">
        <f ca="1">OFFSET(L!$C$1,MATCH("Declaration"&amp;ADDRESS(ROW(),COLUMN(),4),L!$A:$A,0)-1,SL,,)</f>
        <v>Répondre à la question suivante au niveau de l'entreprise</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Réponse</v>
      </c>
      <c r="E74" s="330"/>
      <c r="F74" s="53"/>
      <c r="G74" s="330" t="str">
        <f ca="1">G25</f>
        <v>Commentaires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Avez-vous mis en place une politique d’approvisionnement en minerais responsable ? (*)</v>
      </c>
      <c r="C75" s="57"/>
      <c r="D75" s="319"/>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7"/>
      <c r="D77" s="319"/>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7"/>
      <c r="D79" s="319"/>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Avez-vous mis en œuvre des mesures de diligence raisonnable pour un approvisionnement responsable ? (*)</v>
      </c>
      <c r="C81" s="57"/>
      <c r="D81" s="319"/>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Votre société mène-t-elle des enquêtes sur les minerais de conflit auprès du/des fournisseur(s) concerné(s) ? (*)</v>
      </c>
      <c r="C83" s="57"/>
      <c r="D83" s="319"/>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Vérifiez-vous les informations de devoir de diligence reçues de vos fournisseurs par rapport aux attentes de votre entreprise?  (*)</v>
      </c>
      <c r="C85" s="57"/>
      <c r="D85" s="372"/>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Votre processus de vérification inclut-il la gestion des actions correctives ?  (*)</v>
      </c>
      <c r="C87" s="57"/>
      <c r="D87" s="319"/>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Votre société est-elle tenue de fournir une déclaration annuelle sur les minerais de conflit ? (*)</v>
      </c>
      <c r="C89" s="57"/>
      <c r="D89" s="319"/>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POUR COMMENCER :</v>
      </c>
      <c r="C2" s="172"/>
      <c r="D2" s="172"/>
      <c r="E2" s="172"/>
      <c r="F2" s="193"/>
      <c r="G2" s="193"/>
      <c r="H2" s="193"/>
      <c r="I2" s="194"/>
      <c r="J2" s="380" t="str">
        <f ca="1">OFFSET(L!$C$1,MATCH("Smelter List"&amp;ADDRESS(ROW(),COLUMN(),4),L!$A:$A,0)-1,SL,,)</f>
        <v>Lien vers la liste des fonderies conformes au  programme RMAP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Colonne de saisie du numéro d’identification de la fonderie</v>
      </c>
      <c r="B4" s="217" t="str">
        <f ca="1">OFFSET(L!$C$1,MATCH("Smelter List"&amp;ADDRESS(ROW(),COLUMN(),4),L!$A:$A,0)-1,SL,,)</f>
        <v>Métal (*)</v>
      </c>
      <c r="C4" s="217" t="str">
        <f ca="1">OFFSET(L!$C$1,MATCH("Smelter List"&amp;ADDRESS(ROW(),COLUMN(),4),L!$A:$A,0)-1,SL,,)</f>
        <v>Recherche de fonderie (*)</v>
      </c>
      <c r="D4" s="217" t="str">
        <f ca="1">OFFSET(L!$C$1,MATCH("Smelter List"&amp;ADDRESS(ROW(),COLUMN(),4),L!$A:$A,0)-1,SL,,)</f>
        <v>Nom de la fonderie (1)</v>
      </c>
      <c r="E4" s="217" t="str">
        <f ca="1">OFFSET(L!$C$1,MATCH("Smelter List"&amp;ADDRESS(ROW(),COLUMN(),4),L!$A:$A,0)-1,SL,,)</f>
        <v>Localisation de la fonderie : Pays (*)</v>
      </c>
      <c r="F4" s="217" t="str">
        <f ca="1">OFFSET(L!$C$1,MATCH("Smelter List"&amp;ADDRESS(ROW(),COLUMN(),4),L!$A:$A,0)-1,SL,,)</f>
        <v>Identifiant de la fonderie</v>
      </c>
      <c r="G4" s="217" t="str">
        <f ca="1">OFFSET(L!$C$1,MATCH("Smelter List"&amp;ADDRESS(ROW(),COLUMN(),4),L!$A:$A,0)-1,SL,,)</f>
        <v>Type de l'identifiant de la fonderie</v>
      </c>
      <c r="H4" s="144" t="str">
        <f ca="1">OFFSET(L!$C$1,MATCH("Smelter List"&amp;ADDRESS(ROW(),COLUMN(),4),L!$A:$A,0)-1,SL,,)</f>
        <v>Localisation de la fonderie : Rue et Numéro</v>
      </c>
      <c r="I4" s="144" t="str">
        <f ca="1">OFFSET(L!$C$1,MATCH("Smelter List"&amp;ADDRESS(ROW(),COLUMN(),4),L!$A:$A,0)-1,SL,,)</f>
        <v>Localisation de la fonderie : Ville</v>
      </c>
      <c r="J4" s="144" t="str">
        <f ca="1">OFFSET(L!$C$1,MATCH("Smelter List"&amp;ADDRESS(ROW(),COLUMN(),4),L!$A:$A,0)-1,SL,,)</f>
        <v>Localisation de la fonderie : Etat / Province</v>
      </c>
      <c r="K4" s="144" t="str">
        <f ca="1">OFFSET(L!$C$1,MATCH("Smelter List"&amp;ADDRESS(ROW(),COLUMN(),4),L!$A:$A,0)-1,SL,,)</f>
        <v>Nom du contact de la fonderie</v>
      </c>
      <c r="L4" s="144" t="str">
        <f ca="1">OFFSET(L!$C$1,MATCH("Smelter List"&amp;ADDRESS(ROW(),COLUMN(),4),L!$A:$A,0)-1,SL,,)</f>
        <v>Email du contact de la fonderie</v>
      </c>
      <c r="M4" s="144" t="str">
        <f ca="1">OFFSET(L!$C$1,MATCH("Smelter List"&amp;ADDRESS(ROW(),COLUMN(),4),L!$A:$A,0)-1,SL,,)</f>
        <v>Prochaines étapes proposées, si applicable</v>
      </c>
      <c r="N4" s="144" t="str">
        <f ca="1">OFFSET(L!$C$1,MATCH("Smelter List"&amp;ADDRESS(ROW(),COLUMN(),4),L!$A:$A,0)-1,SL,,)</f>
        <v>Nom des Mine(s), ou si provenant de produits recyclés, rebuts de production ou déchets de consommation, saisir "recycled" ou "scrap"</v>
      </c>
      <c r="O4" s="144" t="str">
        <f ca="1">OFFSET(L!$C$1,MATCH("Smelter List"&amp;ADDRESS(ROW(),COLUMN(),4),L!$A:$A,0)-1,SL,,)</f>
        <v>Localisation (Pays) des Mine(s) ou si provenant de produits recyclés, rebuts de production ou déchets de consommations, saisir "recycled" ou "scrap"</v>
      </c>
      <c r="P4" s="144" t="str">
        <f ca="1">OFFSET(L!$C$1,MATCH("Smelter List"&amp;ADDRESS(ROW(),COLUMN(),4),L!$A:$A,0)-1,SL,,)</f>
        <v>_x000D_
100% des produits utilisés par la fonderie proviennent-ils de produits recyclés, rebuts de production ou déchets de consommation?</v>
      </c>
      <c r="Q4" s="145" t="str">
        <f ca="1">OFFSET(L!$C$1,MATCH("Smelter List"&amp;ADDRESS(ROW(),COLUMN(),4),L!$A:$A,0)-1,SL,,)</f>
        <v>Commentaires</v>
      </c>
      <c r="R4" s="217" t="s">
        <v>12499</v>
      </c>
      <c r="S4" s="217" t="s">
        <v>12482</v>
      </c>
      <c r="T4" s="217" t="s">
        <v>12483</v>
      </c>
      <c r="U4" s="200"/>
      <c r="W4" s="159" t="s">
        <v>1324</v>
      </c>
      <c r="X4" s="159" t="s">
        <v>942</v>
      </c>
      <c r="AH4" s="145" t="s">
        <v>490</v>
      </c>
    </row>
    <row r="5" spans="1:34" s="228" customFormat="1" ht="19.95"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95"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95"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95"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95"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3264E7-EF0A-4A6D-A5ED-BD822E113A0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5" t="str">
        <f ca="1">OFFSET(L!$C$1,MATCH("Checker"&amp;ADDRESS(ROW(),COLUMN(),4),L!$A:$A,0)-1,SL,,)</f>
        <v>Afin de s'assurer que tous les champs obligatoires ont été complétés avant de soumettre le document à vos clients, merci de vérifier tous les champs surlignés en rouge</v>
      </c>
      <c r="B1" s="385"/>
      <c r="C1" s="385"/>
      <c r="D1" s="119" t="str">
        <f ca="1">OFFSET(L!$C$1,MATCH("Checker"&amp;ADDRESS(ROW(),COLUMN(),4),L!$A:$A,0)-1,SL,,)</f>
        <v>Champs obligatoires non complétés</v>
      </c>
      <c r="E1" s="20" t="s">
        <v>806</v>
      </c>
    </row>
    <row r="2" spans="1:10" ht="16.2">
      <c r="A2" s="66" t="s">
        <v>898</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Champs obligatoires</v>
      </c>
      <c r="B3" s="68" t="str">
        <f ca="1">OFFSET(L!$C$1,MATCH("Checker"&amp;ADDRESS(ROW(),COLUMN(),4),L!$A:$A,0)-1,SL,,)</f>
        <v>Réponse fournie</v>
      </c>
      <c r="C3" s="68" t="str">
        <f ca="1">OFFSET(L!$C$1,MATCH("Checker"&amp;ADDRESS(ROW(),COLUMN(),4),L!$A:$A,0)-1,SL,,)</f>
        <v>Remarques</v>
      </c>
      <c r="D3" s="68" t="str">
        <f ca="1">OFFSET(L!$C$1,MATCH("Checker"&amp;ADDRESS(ROW(),COLUMN(),4),L!$A:$A,0)-1,SL,,)</f>
        <v>Lien au document d'origine</v>
      </c>
      <c r="F3" s="69" t="s">
        <v>527</v>
      </c>
      <c r="G3" s="19" t="s">
        <v>526</v>
      </c>
      <c r="H3" s="19" t="s">
        <v>528</v>
      </c>
      <c r="I3" s="19" t="s">
        <v>1317</v>
      </c>
      <c r="J3" s="19" t="s">
        <v>1318</v>
      </c>
    </row>
    <row r="4" spans="1:10" ht="39">
      <c r="A4" s="90" t="str">
        <f ca="1">Declaration!B8</f>
        <v>Nom de l'entreprise (*):</v>
      </c>
      <c r="B4" s="89">
        <f>Declaration!D8</f>
        <v>0</v>
      </c>
      <c r="C4" s="89" t="str">
        <f t="shared" ref="C4" ca="1" si="0">IF(H4=1,J4,I4)</f>
        <v xml:space="preserve">Indiquez le nom de votre entreprise dans la cellule D8 de l'onglet Déclaration </v>
      </c>
      <c r="D4" s="95" t="str">
        <f>IF(H4=1,"Click here to enter Company Name","")</f>
        <v>Click here to enter Company Name</v>
      </c>
      <c r="E4" s="20" t="s">
        <v>1307</v>
      </c>
      <c r="F4" s="93">
        <v>1</v>
      </c>
      <c r="G4" s="70">
        <f t="shared" ref="G4" si="1">IF(B4=0,1,0)</f>
        <v>1</v>
      </c>
      <c r="H4" s="71">
        <f>F4*G4</f>
        <v>1</v>
      </c>
      <c r="I4" s="147" t="str">
        <f ca="1">OFFSET(L!$C$1,MATCH("Checker"&amp;"Comp",L!$A:$A,0)-1,SL,,)</f>
        <v>Complétez</v>
      </c>
      <c r="J4" s="148" t="str">
        <f ca="1">OFFSET(L!$C$1,MATCH("Checker"&amp;ADDRESS(ROW(),COLUMN(),4),L!$A:$A,0)-1,SL,,)</f>
        <v xml:space="preserve">Indiquez le nom de votre entreprise dans la cellule D8 de l'onglet Déclaration </v>
      </c>
    </row>
    <row r="5" spans="1:10" ht="39">
      <c r="A5" s="90" t="str">
        <f ca="1">Declaration!B9</f>
        <v>Périmètre de la déclaration (*):</v>
      </c>
      <c r="B5" s="89">
        <f>Declaration!D9</f>
        <v>0</v>
      </c>
      <c r="C5" s="89" t="str">
        <f ca="1">IF(H5=1,J5,I5)</f>
        <v xml:space="preserve">Sélectionnez le champ d'application de la déclaration dans la cellule D9 de l'onglet Déclaration </v>
      </c>
      <c r="D5" s="95" t="str">
        <f>IF(H5=1,"Click here to enter Declaration Scope","")</f>
        <v>Click here to enter Declaration Scope</v>
      </c>
      <c r="E5" s="20" t="s">
        <v>1307</v>
      </c>
      <c r="F5" s="93">
        <v>1</v>
      </c>
      <c r="G5" s="70">
        <f>IF(B5=0,1,0)</f>
        <v>1</v>
      </c>
      <c r="H5" s="71">
        <f t="shared" ref="H5" si="2">F5*G5</f>
        <v>1</v>
      </c>
      <c r="I5" s="147" t="str">
        <f ca="1">OFFSET(L!$C$1,MATCH("Checker"&amp;"Comp",L!$A:$A,0)-1,SL,,)</f>
        <v>Complétez</v>
      </c>
      <c r="J5" s="148" t="str">
        <f ca="1">OFFSET(L!$C$1,MATCH("Checker"&amp;ADDRESS(ROW(),COLUMN(),4),L!$A:$A,0)-1,SL,,)</f>
        <v xml:space="preserve">Sélectionnez le champ d'application de la déclaration dans la cellule D9 de l'onglet Déclaration </v>
      </c>
    </row>
    <row r="6" spans="1:10" ht="39">
      <c r="A6" s="90" t="str">
        <f ca="1">Declaration!B10</f>
        <v>Description du périmètre:</v>
      </c>
      <c r="B6" s="89">
        <f>Declaration!D10</f>
        <v>0</v>
      </c>
      <c r="C6" s="89" t="str">
        <f ca="1">IF(H6=1,J6,I6)</f>
        <v>Complétez</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Complétez</v>
      </c>
      <c r="J6" s="19" t="str">
        <f ca="1">OFFSET(L!$C$1,MATCH("Checker"&amp;ADDRESS(ROW(),COLUMN(),4),L!$A:$A,0)-1,SL,,)</f>
        <v xml:space="preserve">Saisissez une description du champ d'application dans la cellule D10 de l'onglet Déclaration </v>
      </c>
    </row>
    <row r="7" spans="1:10" ht="39">
      <c r="A7" s="90" t="str">
        <f ca="1">Declaration!B15</f>
        <v>Nom du contact (*):</v>
      </c>
      <c r="B7" s="89">
        <f>Declaration!D15</f>
        <v>0</v>
      </c>
      <c r="C7" s="89" t="str">
        <f ca="1">IF(H7=1,J7,I7)</f>
        <v>Saisissez le nom de contact dans la cellule D15 de l'onglet Déclaration</v>
      </c>
      <c r="D7" s="95" t="str">
        <f>IF(H7=1,"Click here to enter Contact Name","")</f>
        <v>Click here to enter Contact Name</v>
      </c>
      <c r="E7" s="20" t="s">
        <v>1307</v>
      </c>
      <c r="F7" s="93">
        <v>1</v>
      </c>
      <c r="G7" s="70">
        <f>IF(B7=0,1,0)</f>
        <v>1</v>
      </c>
      <c r="H7" s="71">
        <f t="shared" si="3"/>
        <v>1</v>
      </c>
      <c r="I7" s="147" t="str">
        <f ca="1">OFFSET(L!$C$1,MATCH("Checker"&amp;"Comp",L!$A:$A,0)-1,SL,,)</f>
        <v>Complétez</v>
      </c>
      <c r="J7" s="19" t="str">
        <f ca="1">OFFSET(L!$C$1,MATCH("Checker"&amp;ADDRESS(ROW(),COLUMN(),4),L!$A:$A,0)-1,SL,,)</f>
        <v>Saisissez le nom de contact dans la cellule D15 de l'onglet Déclaration</v>
      </c>
    </row>
    <row r="8" spans="1:10" ht="39">
      <c r="A8" s="90" t="str">
        <f ca="1">Declaration!B16</f>
        <v>Email du contact (*):</v>
      </c>
      <c r="B8" s="89">
        <f>Declaration!D16</f>
        <v>0</v>
      </c>
      <c r="C8" s="89" t="str">
        <f ca="1">IF(H8=1,J8,I8)</f>
        <v>Saisissez une adresse e-mail de contact valide dans la cellule D16 de l’onglet Déclaration</v>
      </c>
      <c r="D8" s="95" t="str">
        <f>IF(H8=1,"Click here to enter Email-Contact","")</f>
        <v>Click here to enter Email-Contact</v>
      </c>
      <c r="E8" s="20" t="s">
        <v>1307</v>
      </c>
      <c r="F8" s="93">
        <v>1</v>
      </c>
      <c r="G8" s="70">
        <f>IF(ISNUMBER(SEARCH("@",B8)),0,1)</f>
        <v>1</v>
      </c>
      <c r="H8" s="71">
        <f t="shared" si="3"/>
        <v>1</v>
      </c>
      <c r="I8" s="147" t="str">
        <f ca="1">OFFSET(L!$C$1,MATCH("Checker"&amp;"Comp",L!$A:$A,0)-1,SL,,)</f>
        <v>Complétez</v>
      </c>
      <c r="J8" s="19" t="str">
        <f ca="1">OFFSET(L!$C$1,MATCH("Checker"&amp;ADDRESS(ROW(),COLUMN(),4),L!$A:$A,0)-1,SL,,)</f>
        <v>Saisissez une adresse e-mail de contact valide dans la cellule D16 de l’onglet Déclaration</v>
      </c>
    </row>
    <row r="9" spans="1:10" ht="39">
      <c r="A9" s="90" t="str">
        <f ca="1">Declaration!B17</f>
        <v>Téléphone du contact (*):</v>
      </c>
      <c r="B9" s="277">
        <f>Declaration!D17</f>
        <v>0</v>
      </c>
      <c r="C9" s="89" t="str">
        <f ca="1">IF(H9=1,J9,I9)</f>
        <v>Saisissez un numéro de téléphone de contact dans la cellule D17 de l'onglet Déclaration</v>
      </c>
      <c r="D9" s="95" t="str">
        <f>IF(H9=1,"Click here to enter Phone-Contact","")</f>
        <v>Click here to enter Phone-Contact</v>
      </c>
      <c r="E9" s="20" t="s">
        <v>1307</v>
      </c>
      <c r="F9" s="93">
        <v>1</v>
      </c>
      <c r="G9" s="70">
        <f>IF(B9=0,1,0)</f>
        <v>1</v>
      </c>
      <c r="H9" s="71">
        <f t="shared" si="3"/>
        <v>1</v>
      </c>
      <c r="I9" s="147" t="str">
        <f ca="1">OFFSET(L!$C$1,MATCH("Checker"&amp;"Comp",L!$A:$A,0)-1,SL,,)</f>
        <v>Complétez</v>
      </c>
      <c r="J9" s="19" t="str">
        <f ca="1">OFFSET(L!$C$1,MATCH("Checker"&amp;ADDRESS(ROW(),COLUMN(),4),L!$A:$A,0)-1,SL,,)</f>
        <v>Saisissez un numéro de téléphone de contact dans la cellule D17 de l'onglet Déclaration</v>
      </c>
    </row>
    <row r="10" spans="1:10" ht="39">
      <c r="A10" s="90" t="str">
        <f ca="1">Declaration!B18</f>
        <v>Nom de la personne responsable de la déclaration (*):</v>
      </c>
      <c r="B10" s="89">
        <f>Declaration!D18</f>
        <v>0</v>
      </c>
      <c r="C10" s="89" t="str">
        <f t="shared" ref="C10" ca="1" si="4">IF(H10=1,J10,I10)</f>
        <v>Saisissez le nom de contact du représentant agréé de l'entreprise dans la cellule D18 de l'onglet Déclaration</v>
      </c>
      <c r="D10" s="95" t="str">
        <f>IF(H10=1,"Click here to enter an Authorized Company Representative's name","")</f>
        <v>Click here to enter an Authorized Company Representative's name</v>
      </c>
      <c r="E10" s="20" t="s">
        <v>1307</v>
      </c>
      <c r="F10" s="93">
        <v>1</v>
      </c>
      <c r="G10" s="70">
        <f t="shared" ref="G10" si="5">IF(B10=0,1,0)</f>
        <v>1</v>
      </c>
      <c r="H10" s="71">
        <f t="shared" si="3"/>
        <v>1</v>
      </c>
      <c r="I10" s="147" t="str">
        <f ca="1">OFFSET(L!$C$1,MATCH("Checker"&amp;"Comp",L!$A:$A,0)-1,SL,,)</f>
        <v>Complétez</v>
      </c>
      <c r="J10" s="19" t="str">
        <f ca="1">OFFSET(L!$C$1,MATCH("Checker"&amp;ADDRESS(ROW(),COLUMN(),4),L!$A:$A,0)-1,SL,,)</f>
        <v>Saisissez le nom de contact du représentant agréé de l'entreprise dans la cellule D18 de l'onglet Déclaration</v>
      </c>
    </row>
    <row r="11" spans="1:10" ht="39">
      <c r="A11" s="90" t="str">
        <f ca="1">Declaration!B20</f>
        <v>Email du représentant légal (*):</v>
      </c>
      <c r="B11" s="89">
        <f>Declaration!D20</f>
        <v>0</v>
      </c>
      <c r="C11" s="89" t="str">
        <f ca="1">IF(H11=1,J11,I11)</f>
        <v>Saisissez une adresse e-mail valide du représentant agréé de la société dans la cellule D20 de l’onglet Déclaration</v>
      </c>
      <c r="D11" s="95" t="str">
        <f>IF(H11=1,"Click here to enter Representative's email","")</f>
        <v>Click here to enter Representative's email</v>
      </c>
      <c r="E11" s="20" t="s">
        <v>1307</v>
      </c>
      <c r="F11" s="93">
        <v>1</v>
      </c>
      <c r="G11" s="70">
        <f>IF(ISNUMBER(SEARCH("@",B11)),0,1)</f>
        <v>1</v>
      </c>
      <c r="H11" s="71">
        <f t="shared" si="3"/>
        <v>1</v>
      </c>
      <c r="I11" s="147" t="str">
        <f ca="1">OFFSET(L!$C$1,MATCH("Checker"&amp;"Comp",L!$A:$A,0)-1,SL,,)</f>
        <v>Complétez</v>
      </c>
      <c r="J11" s="19" t="str">
        <f ca="1">OFFSET(L!$C$1,MATCH("Checker"&amp;ADDRESS(ROW(),COLUMN(),4),L!$A:$A,0)-1,SL,,)</f>
        <v>Saisissez une adresse e-mail valide du représentant agréé de la société dans la cellule D20 de l’onglet Déclaration</v>
      </c>
    </row>
    <row r="12" spans="1:10" ht="39">
      <c r="A12" s="90" t="str">
        <f ca="1">Declaration!B22</f>
        <v>Date de la déclaration (*):</v>
      </c>
      <c r="B12" s="91">
        <f>Declaration!D22</f>
        <v>0</v>
      </c>
      <c r="C12" s="89" t="str">
        <f ca="1">IF(H12=1,J12,I12)</f>
        <v xml:space="preserve">Saisissez la date de remplissage du formulaire dans la cellule D22 de l'onglet Déclaration </v>
      </c>
      <c r="D12" s="95" t="str">
        <f>IF(H12=1,"Click here to enter Date of Completion","")</f>
        <v>Click here to enter Date of Completion</v>
      </c>
      <c r="E12" s="20" t="s">
        <v>1307</v>
      </c>
      <c r="F12" s="93">
        <v>1</v>
      </c>
      <c r="G12" s="70">
        <f>IF(B12=0,1,0)</f>
        <v>1</v>
      </c>
      <c r="H12" s="71">
        <f t="shared" si="3"/>
        <v>1</v>
      </c>
      <c r="I12" s="147" t="str">
        <f ca="1">OFFSET(L!$C$1,MATCH("Checker"&amp;"Comp",L!$A:$A,0)-1,SL,,)</f>
        <v>Complétez</v>
      </c>
      <c r="J12" s="19" t="str">
        <f ca="1">OFFSET(L!$C$1,MATCH("Checker"&amp;ADDRESS(ROW(),COLUMN(),4),L!$A:$A,0)-1,SL,,)</f>
        <v xml:space="preserve">Saisissez la date de remplissage du formulaire dans la cellule D22 de l'onglet Déclaration </v>
      </c>
    </row>
    <row r="13" spans="1:10" ht="63">
      <c r="A13" s="89" t="str">
        <f ca="1">Declaration!B25</f>
        <v>1) Des 3TG sont-ils intentionnellement ajoutés ou utilisés dans le(s) produit(s) ou les processus de production ? (*)</v>
      </c>
      <c r="B13" s="92"/>
      <c r="C13" s="92"/>
      <c r="D13" s="96"/>
      <c r="E13" s="20" t="s">
        <v>810</v>
      </c>
      <c r="F13" s="93"/>
      <c r="H13" s="19">
        <f t="shared" si="3"/>
        <v>0</v>
      </c>
    </row>
    <row r="14" spans="1:10" ht="26.4">
      <c r="A14" s="90" t="str">
        <f ca="1">Declaration!B26</f>
        <v>Tantale  (*)</v>
      </c>
      <c r="B14" s="89">
        <f>Declaration!D26</f>
        <v>0</v>
      </c>
      <c r="C14" s="89" t="str">
        <f ca="1">IF(H14=1,J14,I14)</f>
        <v xml:space="preserve">Déclarez si du tantale est intentionnellement ajouté à vos produits dans la cellule D26 de l'onglet Déclaration </v>
      </c>
      <c r="D14" s="95" t="str">
        <f>IF(H14=1,"Click here to answer question 1 for Tantalum","")</f>
        <v>Click here to answer question 1 for Tantalum</v>
      </c>
      <c r="E14" s="20" t="s">
        <v>806</v>
      </c>
      <c r="F14" s="93">
        <v>1</v>
      </c>
      <c r="G14" s="70">
        <f>IF(B14=0,1,0)</f>
        <v>1</v>
      </c>
      <c r="H14" s="71">
        <f t="shared" si="3"/>
        <v>1</v>
      </c>
      <c r="I14" s="147" t="str">
        <f ca="1">OFFSET(L!$C$1,MATCH("Checker"&amp;"Comp",L!$A:$A,0)-1,SL,,)</f>
        <v>Complétez</v>
      </c>
      <c r="J14" s="148" t="str">
        <f ca="1">OFFSET(L!$C$1,MATCH("Checker"&amp;ADDRESS(ROW(),COLUMN(),4),L!$A:$A,0)-1,SL,,)</f>
        <v xml:space="preserve">Déclarez si du tantale est intentionnellement ajouté à vos produits dans la cellule D26 de l'onglet Déclaration </v>
      </c>
    </row>
    <row r="15" spans="1:10" ht="39">
      <c r="A15" s="90" t="str">
        <f ca="1">Declaration!B27</f>
        <v>Étain  (*)</v>
      </c>
      <c r="B15" s="89">
        <f>Declaration!D27</f>
        <v>0</v>
      </c>
      <c r="C15" s="89" t="str">
        <f ca="1">IF(H15=1,J15,I15)</f>
        <v>Déclarez si de l'étain est intentionnellement ajouté à vos produits dans la cellule D27 de l'onglet Déclaration</v>
      </c>
      <c r="D15" s="95" t="str">
        <f>IF(H15=1,"Click here to answer question 1 for Tin","")</f>
        <v>Click here to answer question 1 for Tin</v>
      </c>
      <c r="E15" s="20" t="s">
        <v>807</v>
      </c>
      <c r="F15" s="93">
        <v>1</v>
      </c>
      <c r="G15" s="70">
        <f>IF(B15=0,1,0)</f>
        <v>1</v>
      </c>
      <c r="H15" s="71">
        <f t="shared" si="3"/>
        <v>1</v>
      </c>
      <c r="I15" s="147" t="str">
        <f ca="1">OFFSET(L!$C$1,MATCH("Checker"&amp;"Comp",L!$A:$A,0)-1,SL,,)</f>
        <v>Complétez</v>
      </c>
      <c r="J15" s="148" t="str">
        <f ca="1">OFFSET(L!$C$1,MATCH("Checker"&amp;ADDRESS(ROW(),COLUMN(),4),L!$A:$A,0)-1,SL,,)</f>
        <v>Déclarez si de l'étain est intentionnellement ajouté à vos produits dans la cellule D27 de l'onglet Déclaration</v>
      </c>
    </row>
    <row r="16" spans="1:10" ht="39">
      <c r="A16" s="90" t="str">
        <f ca="1">Declaration!B28</f>
        <v>Or  (*)</v>
      </c>
      <c r="B16" s="89">
        <f>Declaration!D28</f>
        <v>0</v>
      </c>
      <c r="C16" s="89" t="str">
        <f ca="1">IF(H16=1,J16,I16)</f>
        <v xml:space="preserve">Déclarez si de l'or est intentionnellement ajouté à vos produits dans la cellule D28 de l'onglet Déclaration </v>
      </c>
      <c r="D16" s="95" t="str">
        <f>IF(H16=1,"Click here to answer question 1 for Gold","")</f>
        <v>Click here to answer question 1 for Gold</v>
      </c>
      <c r="E16" s="20" t="s">
        <v>807</v>
      </c>
      <c r="F16" s="93">
        <v>1</v>
      </c>
      <c r="G16" s="70">
        <f>IF(B16=0,1,0)</f>
        <v>1</v>
      </c>
      <c r="H16" s="71">
        <f t="shared" si="3"/>
        <v>1</v>
      </c>
      <c r="I16" s="147" t="str">
        <f ca="1">OFFSET(L!$C$1,MATCH("Checker"&amp;"Comp",L!$A:$A,0)-1,SL,,)</f>
        <v>Complétez</v>
      </c>
      <c r="J16" s="148" t="str">
        <f ca="1">OFFSET(L!$C$1,MATCH("Checker"&amp;ADDRESS(ROW(),COLUMN(),4),L!$A:$A,0)-1,SL,,)</f>
        <v xml:space="preserve">Déclarez si de l'or est intentionnellement ajouté à vos produits dans la cellule D28 de l'onglet Déclaration </v>
      </c>
    </row>
    <row r="17" spans="1:10" ht="39">
      <c r="A17" s="90" t="str">
        <f ca="1">Declaration!B29</f>
        <v>Tungstène  (*)</v>
      </c>
      <c r="B17" s="89">
        <f>Declaration!D29</f>
        <v>0</v>
      </c>
      <c r="C17" s="89" t="str">
        <f ca="1">IF(H17=1,J17,I17)</f>
        <v>Déclarez si du tungstène est intentionnellement ajouté à vos produits dans la cellule D29 de l'onglet Déclaration</v>
      </c>
      <c r="D17" s="95" t="str">
        <f>IF(H17=1,"Click here to answer question 1 for Tungsten","")</f>
        <v>Click here to answer question 1 for Tungsten</v>
      </c>
      <c r="E17" s="20" t="s">
        <v>807</v>
      </c>
      <c r="F17" s="93">
        <v>1</v>
      </c>
      <c r="G17" s="70">
        <f>IF(B17=0,1,0)</f>
        <v>1</v>
      </c>
      <c r="H17" s="71">
        <f t="shared" si="3"/>
        <v>1</v>
      </c>
      <c r="I17" s="147" t="str">
        <f ca="1">OFFSET(L!$C$1,MATCH("Checker"&amp;"Comp",L!$A:$A,0)-1,SL,,)</f>
        <v>Complétez</v>
      </c>
      <c r="J17" s="148" t="str">
        <f ca="1">OFFSET(L!$C$1,MATCH("Checker"&amp;ADDRESS(ROW(),COLUMN(),4),L!$A:$A,0)-1,SL,,)</f>
        <v>Déclarez si du tungstène est intentionnellement ajouté à vos produits dans la cellule D29 de l'onglet Déclaration</v>
      </c>
    </row>
    <row r="18" spans="1:10" ht="50.4">
      <c r="A18" s="89" t="str">
        <f ca="1">Declaration!B31</f>
        <v>2) Reste-t-il des 3TG dans le(s) produit(s) ? (*) (*)</v>
      </c>
      <c r="B18" s="92"/>
      <c r="C18" s="92"/>
      <c r="D18" s="96"/>
      <c r="E18" s="20" t="s">
        <v>808</v>
      </c>
      <c r="F18" s="93"/>
      <c r="J18" s="148"/>
    </row>
    <row r="19" spans="1:10" ht="39">
      <c r="A19" s="90" t="str">
        <f ca="1">Declaration!B32</f>
        <v>Tantale  (*)</v>
      </c>
      <c r="B19" s="89">
        <f>IF($B$14="Yes",Declaration!D32,0)</f>
        <v>0</v>
      </c>
      <c r="C19" s="89" t="str">
        <f ca="1">IF(H19=1,J19,I19)</f>
        <v>Déclarez si du tantale est nécessaire à la fabrication de vos produits et est contenu dans les produits finis déclarés dans la cellule D32 de l'onglet Déclaration</v>
      </c>
      <c r="D19" s="97" t="str">
        <f>IF(H19=1,"Click here to answer question 2 for Tantalum","")</f>
        <v>Click here to answer question 2 for Tantalum</v>
      </c>
      <c r="E19" s="20" t="s">
        <v>807</v>
      </c>
      <c r="F19" s="94">
        <f>IF(B$14="No",0,1)</f>
        <v>1</v>
      </c>
      <c r="G19" s="70">
        <f>IF(B19=0,1,0)</f>
        <v>1</v>
      </c>
      <c r="H19" s="71">
        <f>F19*G19</f>
        <v>1</v>
      </c>
      <c r="I19" s="147" t="str">
        <f ca="1">OFFSET(L!$C$1,MATCH("Checker"&amp;"Comp",L!$A:$A,0)-1,SL,,)</f>
        <v>Complétez</v>
      </c>
      <c r="J19" s="148" t="str">
        <f ca="1">OFFSET(L!$C$1,MATCH("Checker"&amp;ADDRESS(ROW(),COLUMN(),4),L!$A:$A,0)-1,SL,,)</f>
        <v>Déclarez si du tantale est nécessaire à la fabrication de vos produits et est contenu dans les produits finis déclarés dans la cellule D32 de l'onglet Déclaration</v>
      </c>
    </row>
    <row r="20" spans="1:10" ht="39">
      <c r="A20" s="90" t="str">
        <f ca="1">Declaration!B33</f>
        <v>Étain  (*)</v>
      </c>
      <c r="B20" s="89">
        <f>IF($B$15="Yes",Declaration!D33,0)</f>
        <v>0</v>
      </c>
      <c r="C20" s="89" t="str">
        <f ca="1">IF(H20=1,J20,I20)</f>
        <v>Déclarez si de l'étain est nécessaire à la fabrication de vos produits et est contenu dans les produits finis déclarés dans la cellule D33 de l'onglet Déclaration</v>
      </c>
      <c r="D20" s="97" t="str">
        <f>IF(H20=1,"Click here to answer question 2 for Tin","")</f>
        <v>Click here to answer question 2 for Tin</v>
      </c>
      <c r="E20" s="20" t="s">
        <v>807</v>
      </c>
      <c r="F20" s="94">
        <f>IF(B$15="No",0,1)</f>
        <v>1</v>
      </c>
      <c r="G20" s="70">
        <f>IF(B20=0,1,0)</f>
        <v>1</v>
      </c>
      <c r="H20" s="71">
        <f>F20*G20</f>
        <v>1</v>
      </c>
      <c r="I20" s="147" t="str">
        <f ca="1">OFFSET(L!$C$1,MATCH("Checker"&amp;"Comp",L!$A:$A,0)-1,SL,,)</f>
        <v>Complétez</v>
      </c>
      <c r="J20" s="148" t="str">
        <f ca="1">OFFSET(L!$C$1,MATCH("Checker"&amp;ADDRESS(ROW(),COLUMN(),4),L!$A:$A,0)-1,SL,,)</f>
        <v>Déclarez si de l'étain est nécessaire à la fabrication de vos produits et est contenu dans les produits finis déclarés dans la cellule D33 de l'onglet Déclaration</v>
      </c>
    </row>
    <row r="21" spans="1:10" ht="39">
      <c r="A21" s="90" t="str">
        <f ca="1">Declaration!B34</f>
        <v>Or  (*)</v>
      </c>
      <c r="B21" s="89">
        <f>IF($B$16="Yes",Declaration!D34,0)</f>
        <v>0</v>
      </c>
      <c r="C21" s="89" t="str">
        <f ca="1">IF(H21=1,J21,I21)</f>
        <v>Déclarez si de l'or est nécessaire à la fabrication de vos produits et est contenu dans les produits finis déclarés dans la cellule D34 de l'onglet Déclaration</v>
      </c>
      <c r="D21" s="97" t="str">
        <f>IF(H21=1,"Click here to answer question 2 for Gold","")</f>
        <v>Click here to answer question 2 for Gold</v>
      </c>
      <c r="E21" s="20" t="s">
        <v>807</v>
      </c>
      <c r="F21" s="94">
        <f>IF(B$16="No",0,1)</f>
        <v>1</v>
      </c>
      <c r="G21" s="70">
        <f>IF(B21=0,1,0)</f>
        <v>1</v>
      </c>
      <c r="H21" s="71">
        <f>F21*G21</f>
        <v>1</v>
      </c>
      <c r="I21" s="147" t="str">
        <f ca="1">OFFSET(L!$C$1,MATCH("Checker"&amp;"Comp",L!$A:$A,0)-1,SL,,)</f>
        <v>Complétez</v>
      </c>
      <c r="J21" s="148" t="str">
        <f ca="1">OFFSET(L!$C$1,MATCH("Checker"&amp;ADDRESS(ROW(),COLUMN(),4),L!$A:$A,0)-1,SL,,)</f>
        <v>Déclarez si de l'or est nécessaire à la fabrication de vos produits et est contenu dans les produits finis déclarés dans la cellule D34 de l'onglet Déclaration</v>
      </c>
    </row>
    <row r="22" spans="1:10" ht="39">
      <c r="A22" s="90" t="str">
        <f ca="1">Declaration!B35</f>
        <v>Tungstène  (*)</v>
      </c>
      <c r="B22" s="89">
        <f>IF($B$17="Yes",Declaration!D35,0)</f>
        <v>0</v>
      </c>
      <c r="C22" s="89" t="str">
        <f ca="1">IF(H22=1,J22,I22)</f>
        <v>Déclarez si du tungstène est nécessaire à la fabrication de vos produits et est contenu dans les produits finis déclarés dans la cellule D35 de l'onglet Déclaration</v>
      </c>
      <c r="D22" s="97" t="str">
        <f>IF(H22=1,"Click here to answer question 2 for Tungsten","")</f>
        <v>Click here to answer question 2 for Tungsten</v>
      </c>
      <c r="E22" s="20" t="s">
        <v>807</v>
      </c>
      <c r="F22" s="94">
        <f>IF(B$17="No",0,1)</f>
        <v>1</v>
      </c>
      <c r="G22" s="70">
        <f>IF(B22=0,1,0)</f>
        <v>1</v>
      </c>
      <c r="H22" s="71">
        <f>F22*G22</f>
        <v>1</v>
      </c>
      <c r="I22" s="147" t="str">
        <f ca="1">OFFSET(L!$C$1,MATCH("Checker"&amp;"Comp",L!$A:$A,0)-1,SL,,)</f>
        <v>Complétez</v>
      </c>
      <c r="J22" s="148"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9" t="str">
        <f ca="1">Declaration!B37</f>
        <v>3) Est-ce qu’une des fonderies de votre chaîne d’approvisionnement s’approvisionne en 3TG à partir des pays couverts ? (terme SEC, consulter l’onglet des définitions) (*)</v>
      </c>
      <c r="B23" s="92"/>
      <c r="C23" s="92"/>
      <c r="D23" s="96"/>
      <c r="E23" s="20" t="s">
        <v>807</v>
      </c>
      <c r="F23" s="93"/>
      <c r="J23" s="148"/>
    </row>
    <row r="24" spans="1:10" ht="39">
      <c r="A24" s="90" t="str">
        <f ca="1">Declaration!B38</f>
        <v>Tantale  (*)</v>
      </c>
      <c r="B24" s="89">
        <f>IF(AND($B$14="Yes",$B$19="Yes"),Declaration!D38,0)</f>
        <v>0</v>
      </c>
      <c r="C24" s="89" t="str">
        <f ca="1">IF(H24=1,J24,I24)</f>
        <v>Déclarez si le tantale utilisé dans le cadre des produits déclarés dans les réponses à cette enquête provient de la RDC ou d'un pays voisin dans la cellule D38 de l'onglet Déclaration</v>
      </c>
      <c r="D24" s="97" t="str">
        <f>IF(H24=1,"Click here to answer question 3 for Tantalum","")</f>
        <v>Click here to answer question 3 for Tantalum</v>
      </c>
      <c r="E24" s="20" t="s">
        <v>807</v>
      </c>
      <c r="F24" s="94">
        <f>IF(OR(B14="No",B19="No"),0,1)</f>
        <v>1</v>
      </c>
      <c r="G24" s="70">
        <f t="shared" ref="G24" si="6">IF(B24=0,1,0)</f>
        <v>1</v>
      </c>
      <c r="H24" s="71">
        <f t="shared" ref="H24" si="7">F24*G24</f>
        <v>1</v>
      </c>
      <c r="I24" s="147" t="str">
        <f ca="1">OFFSET(L!$C$1,MATCH("Checker"&amp;"Comp",L!$A:$A,0)-1,SL,,)</f>
        <v>Complétez</v>
      </c>
      <c r="J24" s="19"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90" t="str">
        <f ca="1">Declaration!B39</f>
        <v>Étain  (*)</v>
      </c>
      <c r="B25" s="89">
        <f>IF(AND($B$15="Yes",$B$20="Yes"),Declaration!D39,0)</f>
        <v>0</v>
      </c>
      <c r="C25" s="89" t="str">
        <f ca="1">IF(H25=1,J25,I25)</f>
        <v>Déclarez si l'étain utilisé dans le cadre de produits déclarés dans les réponses à cette enquête est originaire de la RDC ou d'un pays voisin  dans la cellule D39 de l'onglet Déclaration</v>
      </c>
      <c r="D25" s="97" t="str">
        <f>IF(H25=1,"Click here to answer question 3 for Tin","")</f>
        <v>Click here to answer question 3 for Tin</v>
      </c>
      <c r="E25" s="20" t="s">
        <v>807</v>
      </c>
      <c r="F25" s="94">
        <f>IF(OR(B15="No",B20="No"),0,1)</f>
        <v>1</v>
      </c>
      <c r="G25" s="70">
        <f>IF(B25=0,1,0)</f>
        <v>1</v>
      </c>
      <c r="H25" s="71">
        <f>F25*G25</f>
        <v>1</v>
      </c>
      <c r="I25" s="147" t="str">
        <f ca="1">OFFSET(L!$C$1,MATCH("Checker"&amp;"Comp",L!$A:$A,0)-1,SL,,)</f>
        <v>Complétez</v>
      </c>
      <c r="J25" s="19"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90" t="str">
        <f ca="1">Declaration!B40</f>
        <v>Or  (*)</v>
      </c>
      <c r="B26" s="89">
        <f>IF(AND($B$16="Yes",$B$21="Yes"),Declaration!D40,0)</f>
        <v>0</v>
      </c>
      <c r="C26" s="89" t="str">
        <f ca="1">IF(H26=1,J26,I26)</f>
        <v xml:space="preserve">Déclarez si l'or utilisé dans le cadre des produits déclarés dans les réponses à cette enquête est originaire de la RDC ou d'un pays voisin dans la cellule D40 de l'onglet Déclaration </v>
      </c>
      <c r="D26" s="97" t="str">
        <f>IF(H26=1,"Click here to answer question 3 for Gold","")</f>
        <v>Click here to answer question 3 for Gold</v>
      </c>
      <c r="E26" s="20" t="s">
        <v>807</v>
      </c>
      <c r="F26" s="94">
        <f>IF(OR(B16="No",B21="No"),0,1)</f>
        <v>1</v>
      </c>
      <c r="G26" s="70">
        <f>IF(B26=0,1,0)</f>
        <v>1</v>
      </c>
      <c r="H26" s="71">
        <f>F26*G26</f>
        <v>1</v>
      </c>
      <c r="I26" s="147" t="str">
        <f ca="1">OFFSET(L!$C$1,MATCH("Checker"&amp;"Comp",L!$A:$A,0)-1,SL,,)</f>
        <v>Complétez</v>
      </c>
      <c r="J26" s="19"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90" t="str">
        <f ca="1">Declaration!B41</f>
        <v>Tungstène  (*)</v>
      </c>
      <c r="B27" s="89">
        <f>IF(AND($B$17="Yes",$B$22="Yes"),Declaration!D41,0)</f>
        <v>0</v>
      </c>
      <c r="C27" s="89" t="str">
        <f ca="1">IF(H27=1,J27,I27)</f>
        <v>Déclarez si le tungstène utilisé dans le cadre des produits déclarés dans les réponses à cette enquête est originaire de la RDC ou d'un pays voisin dans la cellule D41 de l'onglet Déclaration.</v>
      </c>
      <c r="D27" s="97" t="str">
        <f>IF(H27=1,"Click here to answer question 3 for Tungsten","")</f>
        <v>Click here to answer question 3 for Tungsten</v>
      </c>
      <c r="E27" s="20" t="s">
        <v>807</v>
      </c>
      <c r="F27" s="94">
        <f>IF(OR(B17="No",B22="No"),0,1)</f>
        <v>1</v>
      </c>
      <c r="G27" s="70">
        <f>IF(B27=0,1,0)</f>
        <v>1</v>
      </c>
      <c r="H27" s="71">
        <f>F27*G27</f>
        <v>1</v>
      </c>
      <c r="I27" s="147" t="str">
        <f ca="1">OFFSET(L!$C$1,MATCH("Checker"&amp;"Comp",L!$A:$A,0)-1,SL,,)</f>
        <v>Complétez</v>
      </c>
      <c r="J27" s="19"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89" t="str">
        <f ca="1">Declaration!B43</f>
        <v>4) L’une des fonderies de votre chaîne d’approvisionnement se fournit-elle en 3TG auprès de zones touchées par des conflits et à haut risque ? (*)</v>
      </c>
      <c r="B28" s="89"/>
      <c r="C28" s="89"/>
      <c r="D28" s="97"/>
      <c r="E28" s="20"/>
      <c r="F28" s="20"/>
      <c r="G28" s="20"/>
      <c r="I28" s="147"/>
    </row>
    <row r="29" spans="1:10" ht="41.1" customHeight="1">
      <c r="A29" s="90" t="str">
        <f ca="1">Declaration!B44</f>
        <v>Tantale  (*)</v>
      </c>
      <c r="B29" s="89">
        <f>IF(AND($B$14="Yes",$B$19="Yes"),Declaration!D44,0)</f>
        <v>0</v>
      </c>
      <c r="C29" s="89" t="str">
        <f ca="1">IF(H29=1,J29,I29)</f>
        <v>Déclarez si le tantale utilisé dans le champ d’application des produits déclarés dans cette réponse d’enquête provient d’une zone touchée par des conflits et à haut risque dans la cellule D44 de l’onglet Déclaration.</v>
      </c>
      <c r="D29" s="264"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Complétez</v>
      </c>
      <c r="J29" s="19"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90" t="str">
        <f ca="1">Declaration!B45</f>
        <v>Étain  (*)</v>
      </c>
      <c r="B30" s="89">
        <f>IF(AND($B$15="Yes",$B$20="Yes"),Declaration!D45,0)</f>
        <v>0</v>
      </c>
      <c r="C30" s="89" t="str">
        <f ca="1">IF(H30=1,J30,I30)</f>
        <v>Déclarez si l’étain utilisé dans le champ d’application des produits déclarés dans cette réponse d’enquête provient d’une zone touchée par des conflits et à haut risque dans la cellule D45 de l’onglet Déclaration.</v>
      </c>
      <c r="D30" s="264" t="str">
        <f>IF(H30=1,"Click here to answer question 4 for Tin","")</f>
        <v>Click here to answer question 4 for Tin</v>
      </c>
      <c r="E30" s="20"/>
      <c r="F30" s="94">
        <f>F25</f>
        <v>1</v>
      </c>
      <c r="G30" s="70">
        <f>IF(B30=0,1,0)</f>
        <v>1</v>
      </c>
      <c r="H30" s="71">
        <f>F30*G30</f>
        <v>1</v>
      </c>
      <c r="I30" s="147" t="str">
        <f ca="1">OFFSET(L!$C$1,MATCH("Checker"&amp;"Comp",L!$A:$A,0)-1,SL,,)</f>
        <v>Complétez</v>
      </c>
      <c r="J30" s="19"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90" t="str">
        <f ca="1">Declaration!B46</f>
        <v>Or  (*)</v>
      </c>
      <c r="B31" s="89">
        <f>IF(AND($B$16="Yes",$B$21="Yes"),Declaration!D46,0)</f>
        <v>0</v>
      </c>
      <c r="C31" s="89" t="str">
        <f ca="1">IF(H31=1,J31,I31)</f>
        <v>Déclarez si l’or utilisé dans le champ d’application des produits déclarés dans cette réponse d’enquête provient d’une zone touchée par des conflits et à haut risque dans la cellule D46 de l’onglet Déclaration.</v>
      </c>
      <c r="D31" s="264" t="str">
        <f>IF(H31=1,"Click here to answer question 4 for Gold","")</f>
        <v>Click here to answer question 4 for Gold</v>
      </c>
      <c r="E31" s="20"/>
      <c r="F31" s="94">
        <f>F26</f>
        <v>1</v>
      </c>
      <c r="G31" s="70">
        <f>IF(B31=0,1,0)</f>
        <v>1</v>
      </c>
      <c r="H31" s="71">
        <f>F31*G31</f>
        <v>1</v>
      </c>
      <c r="I31" s="147" t="str">
        <f ca="1">OFFSET(L!$C$1,MATCH("Checker"&amp;"Comp",L!$A:$A,0)-1,SL,,)</f>
        <v>Complétez</v>
      </c>
      <c r="J31" s="19"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90" t="str">
        <f ca="1">Declaration!B47</f>
        <v>Tungstène  (*)</v>
      </c>
      <c r="B32" s="89">
        <f>IF(AND($B$17="Yes",$B$22="Yes"),Declaration!D47,0)</f>
        <v>0</v>
      </c>
      <c r="C32" s="89" t="str">
        <f ca="1">IF(H32=1,J32,I32)</f>
        <v>Déclarez si le tungstène utilisé dans le champ d’application des produits déclarés dans cette réponse d’enquête provient d’une zone touchée par des conflits et à haut risque dans la cellule D47 de l’onglet Déclaration.</v>
      </c>
      <c r="D32" s="264" t="str">
        <f>IF(H32=1,"Click here to answer question 4 for Tungsten","")</f>
        <v>Click here to answer question 4 for Tungsten</v>
      </c>
      <c r="E32" s="20"/>
      <c r="F32" s="94">
        <f>F27</f>
        <v>1</v>
      </c>
      <c r="G32" s="70">
        <f>IF(B32=0,1,0)</f>
        <v>1</v>
      </c>
      <c r="H32" s="71">
        <f>F32*G32</f>
        <v>1</v>
      </c>
      <c r="I32" s="147" t="str">
        <f ca="1">OFFSET(L!$C$1,MATCH("Checker"&amp;"Comp",L!$A:$A,0)-1,SL,,)</f>
        <v>Complétez</v>
      </c>
      <c r="J32" s="19"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7.799999999999997">
      <c r="A33" s="89" t="str">
        <f ca="1">Declaration!B49</f>
        <v>5) Est-ce que 100 % des 3TG (nécessaires au fonctionnement ou à la production de vos produits) provient de sources recyclées ?  (*)</v>
      </c>
      <c r="B33" s="92"/>
      <c r="C33" s="92"/>
      <c r="D33" s="96"/>
      <c r="E33" s="20" t="s">
        <v>1307</v>
      </c>
      <c r="F33" s="93"/>
      <c r="J33" s="148"/>
    </row>
    <row r="34" spans="1:10" ht="39">
      <c r="A34" s="90" t="str">
        <f ca="1">Declaration!B50</f>
        <v>Tantale  (*)</v>
      </c>
      <c r="B34" s="89">
        <f>IF(AND($B$14="Yes",$B$19="Yes"),Declaration!D50,0)</f>
        <v>0</v>
      </c>
      <c r="C34" s="89" t="str">
        <f ca="1">IF(H34=1,J34,I34)</f>
        <v>Déclarez si le tantale utilisé dans le cadre des produits déclarés dans cette réponse à l'enquête provient d'une source entièrement recyclée ou de débris dans la cellule D44 de l'onglet Déclaration</v>
      </c>
      <c r="D34" s="264" t="str">
        <f>IF(H34=1,"Click here to answer question 5 for Tantalum","")</f>
        <v>Click here to answer question 5 for Tantalum</v>
      </c>
      <c r="E34" s="20" t="s">
        <v>1307</v>
      </c>
      <c r="F34" s="94">
        <f>F24</f>
        <v>1</v>
      </c>
      <c r="G34" s="70">
        <f>IF(B34=0,1,0)</f>
        <v>1</v>
      </c>
      <c r="H34" s="71">
        <f>F34*G34</f>
        <v>1</v>
      </c>
      <c r="I34" s="147" t="str">
        <f ca="1">OFFSET(L!$C$1,MATCH("Checker"&amp;"Comp",L!$A:$A,0)-1,SL,,)</f>
        <v>Complétez</v>
      </c>
      <c r="J34" s="148"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90" t="str">
        <f ca="1">Declaration!B51</f>
        <v>Étain  (*)</v>
      </c>
      <c r="B35" s="89">
        <f>IF(AND($B$15="Yes",$B$20="Yes"),Declaration!D51,0)</f>
        <v>0</v>
      </c>
      <c r="C35" s="89" t="str">
        <f ca="1">IF(H35=1,J35,I35)</f>
        <v>Déclarez si l'étain utilisé dans le cadre des produits déclarés dans cette réponse à l'enquête provient d'une source entièrement recyclée ou de débris dans la cellule D45 de l'onglet Déclaration</v>
      </c>
      <c r="D35" s="264" t="str">
        <f>IF(H35=1,"Click here to answer question 5 for Tin","")</f>
        <v>Click here to answer question 5 for Tin</v>
      </c>
      <c r="E35" s="20" t="s">
        <v>1307</v>
      </c>
      <c r="F35" s="94">
        <f>F25</f>
        <v>1</v>
      </c>
      <c r="G35" s="70">
        <f>IF(B35=0,1,0)</f>
        <v>1</v>
      </c>
      <c r="H35" s="71">
        <f>F35*G35</f>
        <v>1</v>
      </c>
      <c r="I35" s="147" t="str">
        <f ca="1">OFFSET(L!$C$1,MATCH("Checker"&amp;"Comp",L!$A:$A,0)-1,SL,,)</f>
        <v>Complétez</v>
      </c>
      <c r="J35" s="148"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90" t="str">
        <f ca="1">Declaration!B52</f>
        <v>Or  (*)</v>
      </c>
      <c r="B36" s="89">
        <f>IF(AND($B$16="Yes",$B$21="Yes"),Declaration!D52,0)</f>
        <v>0</v>
      </c>
      <c r="C36" s="89" t="str">
        <f ca="1">IF(H36=1,J36,I36)</f>
        <v>Déclarez si l'or utilisé dans le cadre des produits déclarés dans cette réponse à l'enquête provient d'une source entièrement recyclée ou de débris dans la cellule D46 de l'onglet Déclaration</v>
      </c>
      <c r="D36" s="264" t="str">
        <f>IF(H36=1,"Click here to answer question 5 for Gold","")</f>
        <v>Click here to answer question 5 for Gold</v>
      </c>
      <c r="E36" s="20" t="s">
        <v>1307</v>
      </c>
      <c r="F36" s="94">
        <f>F26</f>
        <v>1</v>
      </c>
      <c r="G36" s="70">
        <f>IF(B36=0,1,0)</f>
        <v>1</v>
      </c>
      <c r="H36" s="71">
        <f>F36*G36</f>
        <v>1</v>
      </c>
      <c r="I36" s="147" t="str">
        <f ca="1">OFFSET(L!$C$1,MATCH("Checker"&amp;"Comp",L!$A:$A,0)-1,SL,,)</f>
        <v>Complétez</v>
      </c>
      <c r="J36" s="148"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39">
      <c r="A37" s="90" t="str">
        <f ca="1">Declaration!B53</f>
        <v>Tungstène  (*)</v>
      </c>
      <c r="B37" s="89">
        <f>IF(AND($B$17="Yes",$B$22="Yes"),Declaration!D53,0)</f>
        <v>0</v>
      </c>
      <c r="C37" s="89" t="str">
        <f ca="1">IF(H37=1,J37,I37)</f>
        <v>Déclarez si le tungstène utilisé dans le cadre de produits déclarés dans de cette réponse à l'enquête provient d'une source entièrement recyclée ou de débris dans la cellule D47 de l'onglet Déclaration</v>
      </c>
      <c r="D37" s="264" t="str">
        <f>IF(H37=1,"Click here to answer question 5 for Tungsten","")</f>
        <v>Click here to answer question 5 for Tungsten</v>
      </c>
      <c r="E37" s="20" t="s">
        <v>1307</v>
      </c>
      <c r="F37" s="94">
        <f>F27</f>
        <v>1</v>
      </c>
      <c r="G37" s="70">
        <f>IF(B37=0,1,0)</f>
        <v>1</v>
      </c>
      <c r="H37" s="71">
        <f>F37*G37</f>
        <v>1</v>
      </c>
      <c r="I37" s="147" t="str">
        <f ca="1">OFFSET(L!$C$1,MATCH("Checker"&amp;"Comp",L!$A:$A,0)-1,SL,,)</f>
        <v>Complétez</v>
      </c>
      <c r="J37" s="148"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7.799999999999997">
      <c r="A38" s="89" t="str">
        <f ca="1">Declaration!B55</f>
        <v>6) Combien de fournisseurs (%) concernés ont répondu à l'enquête sur la chaîne d'approvisionnement ? (*)</v>
      </c>
      <c r="B38" s="92"/>
      <c r="C38" s="92"/>
      <c r="D38" s="96"/>
      <c r="E38" s="20" t="s">
        <v>807</v>
      </c>
      <c r="F38" s="93"/>
    </row>
    <row r="39" spans="1:10" ht="26.4">
      <c r="A39" s="90" t="str">
        <f ca="1">Declaration!B56</f>
        <v>Tantale  (*)</v>
      </c>
      <c r="B39" s="272">
        <f>IF(AND($B$14="Yes",$B$19="Yes"),Declaration!D56,0)</f>
        <v>0</v>
      </c>
      <c r="C39" s="89" t="str">
        <f ca="1">IF(H39=1,J39,I39)</f>
        <v>Indiquez le pourcentage d'exhaustivité des informations sur la fonderie données par le fournisseur dans la cellule D50 de l'onglet Déclaration</v>
      </c>
      <c r="D39" s="265" t="str">
        <f>IF(H39=1,"Click here to answer question 6 for Tantalum","")</f>
        <v>Click here to answer question 6 for Tantalum</v>
      </c>
      <c r="E39" s="20" t="s">
        <v>806</v>
      </c>
      <c r="F39" s="94">
        <f>F24</f>
        <v>1</v>
      </c>
      <c r="G39" s="70">
        <f>IF(B39=0,1,0)</f>
        <v>1</v>
      </c>
      <c r="H39" s="71">
        <f>F39*G39</f>
        <v>1</v>
      </c>
      <c r="I39" s="147" t="str">
        <f ca="1">OFFSET(L!$C$1,MATCH("Checker"&amp;"Comp",L!$A:$A,0)-1,SL,,)</f>
        <v>Complétez</v>
      </c>
      <c r="J39" s="19" t="str">
        <f ca="1">OFFSET(L!$C$1,MATCH("Checker"&amp;ADDRESS(ROW(),COLUMN(),4),L!$A:$A,0)-1,SL,,)</f>
        <v>Indiquez le pourcentage d'exhaustivité des informations sur la fonderie données par le fournisseur dans la cellule D50 de l'onglet Déclaration</v>
      </c>
    </row>
    <row r="40" spans="1:10" ht="26.4">
      <c r="A40" s="90" t="str">
        <f ca="1">Declaration!B57</f>
        <v>Étain  (*)</v>
      </c>
      <c r="B40" s="272">
        <f>IF(AND($B$15="Yes",$B$20="Yes"),Declaration!D57,0)</f>
        <v>0</v>
      </c>
      <c r="C40" s="89" t="str">
        <f ca="1">IF(H40=1,J40,I40)</f>
        <v xml:space="preserve">Indiquez le pourcentage d'exhaustivité des informations sur la fonderie données par le fournisseur dans la cellule D51 de l'onglet Déclaration </v>
      </c>
      <c r="D40" s="265" t="str">
        <f>IF(H40=1,"Click here to answer question 6 for Tin","")</f>
        <v>Click here to answer question 6 for Tin</v>
      </c>
      <c r="E40" s="20" t="s">
        <v>806</v>
      </c>
      <c r="F40" s="94">
        <f>F25</f>
        <v>1</v>
      </c>
      <c r="G40" s="70">
        <f>IF(B40=0,1,0)</f>
        <v>1</v>
      </c>
      <c r="H40" s="71">
        <f>F40*G40</f>
        <v>1</v>
      </c>
      <c r="I40" s="147" t="str">
        <f ca="1">OFFSET(L!$C$1,MATCH("Checker"&amp;"Comp",L!$A:$A,0)-1,SL,,)</f>
        <v>Complétez</v>
      </c>
      <c r="J40" s="19" t="str">
        <f ca="1">OFFSET(L!$C$1,MATCH("Checker"&amp;ADDRESS(ROW(),COLUMN(),4),L!$A:$A,0)-1,SL,,)</f>
        <v xml:space="preserve">Indiquez le pourcentage d'exhaustivité des informations sur la fonderie données par le fournisseur dans la cellule D51 de l'onglet Déclaration </v>
      </c>
    </row>
    <row r="41" spans="1:10" ht="26.4">
      <c r="A41" s="90" t="str">
        <f ca="1">Declaration!B58</f>
        <v>Or  (*)</v>
      </c>
      <c r="B41" s="272">
        <f>IF(AND($B$16="Yes",$B$21="Yes"),Declaration!D58,0)</f>
        <v>0</v>
      </c>
      <c r="C41" s="89" t="str">
        <f ca="1">IF(H41=1,J41,I41)</f>
        <v xml:space="preserve">Indiquez le pourcentage d'exhaustivité des informations sur la fonderie données par le fournisseur dans la cellule D52 de l'onglet Déclaration </v>
      </c>
      <c r="D41" s="265" t="str">
        <f>IF(H41=1,"Click here to answer question 6 for Gold","")</f>
        <v>Click here to answer question 6 for Gold</v>
      </c>
      <c r="E41" s="20" t="s">
        <v>806</v>
      </c>
      <c r="F41" s="94">
        <f>F26</f>
        <v>1</v>
      </c>
      <c r="G41" s="70">
        <f>IF(B41=0,1,0)</f>
        <v>1</v>
      </c>
      <c r="H41" s="71">
        <f>F41*G41</f>
        <v>1</v>
      </c>
      <c r="I41" s="147" t="str">
        <f ca="1">OFFSET(L!$C$1,MATCH("Checker"&amp;"Comp",L!$A:$A,0)-1,SL,,)</f>
        <v>Complétez</v>
      </c>
      <c r="J41" s="19" t="str">
        <f ca="1">OFFSET(L!$C$1,MATCH("Checker"&amp;ADDRESS(ROW(),COLUMN(),4),L!$A:$A,0)-1,SL,,)</f>
        <v xml:space="preserve">Indiquez le pourcentage d'exhaustivité des informations sur la fonderie données par le fournisseur dans la cellule D52 de l'onglet Déclaration </v>
      </c>
    </row>
    <row r="42" spans="1:10" ht="26.4">
      <c r="A42" s="90" t="str">
        <f ca="1">Declaration!B59</f>
        <v>Tungstène  (*)</v>
      </c>
      <c r="B42" s="272">
        <f>IF(AND($B$17="Yes",$B$22="Yes"),Declaration!D59,0)</f>
        <v>0</v>
      </c>
      <c r="C42" s="89" t="str">
        <f ca="1">IF(H42=1,J42,I42)</f>
        <v xml:space="preserve">Indiquez le pourcentage d'exhaustivité des informations sur la fonderie données par le fournisseur dans la cellule D53 de l'onglet Déclaration </v>
      </c>
      <c r="D42" s="265" t="str">
        <f>IF(H42=1,"Click here to answer question 6 for Tungsten","")</f>
        <v>Click here to answer question 6 for Tungsten</v>
      </c>
      <c r="E42" s="20" t="s">
        <v>806</v>
      </c>
      <c r="F42" s="94">
        <f>F27</f>
        <v>1</v>
      </c>
      <c r="G42" s="70">
        <f>IF(B42=0,1,0)</f>
        <v>1</v>
      </c>
      <c r="H42" s="71">
        <f>F42*G42</f>
        <v>1</v>
      </c>
      <c r="I42" s="147" t="str">
        <f ca="1">OFFSET(L!$C$1,MATCH("Checker"&amp;"Comp",L!$A:$A,0)-1,SL,,)</f>
        <v>Complétez</v>
      </c>
      <c r="J42" s="19" t="str">
        <f ca="1">OFFSET(L!$C$1,MATCH("Checker"&amp;ADDRESS(ROW(),COLUMN(),4),L!$A:$A,0)-1,SL,,)</f>
        <v xml:space="preserve">Indiquez le pourcentage d'exhaustivité des informations sur la fonderie données par le fournisseur dans la cellule D53 de l'onglet Déclaration </v>
      </c>
    </row>
    <row r="43" spans="1:10" ht="50.4">
      <c r="A43" s="89" t="str">
        <f ca="1">Declaration!B61</f>
        <v>7) Avez-vous identifié toutes les fonderies qui fournissent les 3TG à votre chaîne d’approvisionnement ?  (*)</v>
      </c>
      <c r="B43" s="92"/>
      <c r="C43" s="92"/>
      <c r="D43" s="96"/>
      <c r="E43" s="20" t="s">
        <v>808</v>
      </c>
      <c r="F43" s="93"/>
    </row>
    <row r="44" spans="1:10" ht="51.6">
      <c r="A44" s="90" t="str">
        <f ca="1">Declaration!B62</f>
        <v>Tantale  (*)</v>
      </c>
      <c r="B44" s="89">
        <f>IF(AND($B$14="Yes",$B$19="Yes"),Declaration!D62,0)</f>
        <v>0</v>
      </c>
      <c r="C44" s="89" t="str">
        <f ca="1">IF(H44=1,J44,I44)</f>
        <v>Déclarez si tous les noms de la fonderie ont été fournis dans cette réponse à l'enquête dans le cadre du champ d'application des produits déclarés dans la cellule D56 de l'onglet Déclaration</v>
      </c>
      <c r="D44" s="264" t="str">
        <f>IF(H44=1,"Click here to answer question 7 for Tantalum","")</f>
        <v>Click here to answer question 7 for Tantalum</v>
      </c>
      <c r="E44" s="20" t="s">
        <v>1303</v>
      </c>
      <c r="F44" s="94">
        <f>F24</f>
        <v>1</v>
      </c>
      <c r="G44" s="70">
        <f>IF(B44=0,1,0)</f>
        <v>1</v>
      </c>
      <c r="H44" s="71">
        <f>F44*G44</f>
        <v>1</v>
      </c>
      <c r="I44" s="147" t="str">
        <f ca="1">OFFSET(L!$C$1,MATCH("Checker"&amp;"Comp",L!$A:$A,0)-1,SL,,)</f>
        <v>Complétez</v>
      </c>
      <c r="J44" s="19"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6">
      <c r="A45" s="90" t="str">
        <f ca="1">Declaration!B63</f>
        <v>Étain  (*)</v>
      </c>
      <c r="B45" s="89">
        <f>IF(AND($B$15="Yes",$B$20="Yes"),Declaration!D63,0)</f>
        <v>0</v>
      </c>
      <c r="C45" s="89" t="str">
        <f ca="1">IF(H45=1,J45,I45)</f>
        <v>Déclarez si tous les noms de la fonderie ont été fournis dans cette réponse à l'enquête dans le cadre du champ d'application des produits déclarés dans la cellule D57 de l'onglet Déclaration</v>
      </c>
      <c r="D45" s="264" t="str">
        <f>IF(H45=1,"Click here to answer question 7 for Tin","")</f>
        <v>Click here to answer question 7 for Tin</v>
      </c>
      <c r="E45" s="20" t="s">
        <v>1303</v>
      </c>
      <c r="F45" s="94">
        <f>F25</f>
        <v>1</v>
      </c>
      <c r="G45" s="70">
        <f>IF(B45=0,1,0)</f>
        <v>1</v>
      </c>
      <c r="H45" s="71">
        <f>F45*G45</f>
        <v>1</v>
      </c>
      <c r="I45" s="147" t="str">
        <f ca="1">OFFSET(L!$C$1,MATCH("Checker"&amp;"Comp",L!$A:$A,0)-1,SL,,)</f>
        <v>Complétez</v>
      </c>
      <c r="J45" s="19"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6">
      <c r="A46" s="90" t="str">
        <f ca="1">Declaration!B64</f>
        <v>Or  (*)</v>
      </c>
      <c r="B46" s="89">
        <f>IF(AND($B$16="Yes",$B$21="Yes"),Declaration!D64,0)</f>
        <v>0</v>
      </c>
      <c r="C46" s="89" t="str">
        <f ca="1">IF(H46=1,J46,I46)</f>
        <v>Déclarez si tous les noms de la fonderie ont été fournis dans cette réponse à l'enquête dans le cadre du champ d'application des produits déclarés dans la cellule D58 de l'onglet Déclaration</v>
      </c>
      <c r="D46" s="264" t="str">
        <f>IF(H46=1,"Click here to answer question 7 for Gold","")</f>
        <v>Click here to answer question 7 for Gold</v>
      </c>
      <c r="E46" s="20" t="s">
        <v>1303</v>
      </c>
      <c r="F46" s="94">
        <f>F26</f>
        <v>1</v>
      </c>
      <c r="G46" s="70">
        <f>IF(B46=0,1,0)</f>
        <v>1</v>
      </c>
      <c r="H46" s="71">
        <f>F46*G46</f>
        <v>1</v>
      </c>
      <c r="I46" s="147" t="str">
        <f ca="1">OFFSET(L!$C$1,MATCH("Checker"&amp;"Comp",L!$A:$A,0)-1,SL,,)</f>
        <v>Complétez</v>
      </c>
      <c r="J46" s="19"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6">
      <c r="A47" s="90" t="str">
        <f ca="1">Declaration!B65</f>
        <v>Tungstène  (*)</v>
      </c>
      <c r="B47" s="89">
        <f>IF(AND($B$17="Yes",$B$22="Yes"),Declaration!D65,0)</f>
        <v>0</v>
      </c>
      <c r="C47" s="89" t="str">
        <f ca="1">IF(H47=1,J47,I47)</f>
        <v>Déclarez si tous les noms de fonderie ont été fournis dans cette réponse à l'enquête avec le champ d'application des produits déclarés dans la cellule D59 de l'onglet Déclaration</v>
      </c>
      <c r="D47" s="264" t="str">
        <f>IF(H47=1,"Click here to answer question 7 for Tungsten","")</f>
        <v>Click here to answer question 7 for Tungsten</v>
      </c>
      <c r="E47" s="20" t="s">
        <v>1303</v>
      </c>
      <c r="F47" s="94">
        <f>F27</f>
        <v>1</v>
      </c>
      <c r="G47" s="70">
        <f>IF(B47=0,1,0)</f>
        <v>1</v>
      </c>
      <c r="H47" s="71">
        <f>F47*G47</f>
        <v>1</v>
      </c>
      <c r="I47" s="147" t="str">
        <f ca="1">OFFSET(L!$C$1,MATCH("Checker"&amp;"Comp",L!$A:$A,0)-1,SL,,)</f>
        <v>Complétez</v>
      </c>
      <c r="J47" s="19" t="str">
        <f ca="1">OFFSET(L!$C$1,MATCH("Checker"&amp;ADDRESS(ROW(),COLUMN(),4),L!$A:$A,0)-1,SL,,)</f>
        <v>Déclarez si tous les noms de fonderie ont été fournis dans cette réponse à l'enquête avec le champ d'application des produits déclarés dans la cellule D59 de l'onglet Déclaration</v>
      </c>
    </row>
    <row r="48" spans="1:10" ht="63">
      <c r="A48" s="89" t="str">
        <f ca="1">Declaration!B67</f>
        <v>8) Est-ce que toutes les informations pertinentes reçues des fonderies par votre société ont été mentionnées dans cette déclaration ?  (*)</v>
      </c>
      <c r="B48" s="92"/>
      <c r="C48" s="92"/>
      <c r="D48" s="96"/>
      <c r="E48" s="20" t="s">
        <v>809</v>
      </c>
      <c r="F48" s="93"/>
    </row>
    <row r="49" spans="1:10" ht="39">
      <c r="A49" s="90" t="str">
        <f ca="1">Declaration!B68</f>
        <v>Tantale  (*)</v>
      </c>
      <c r="B49" s="89">
        <f>IF(AND($B$14="Yes",$B$19="Yes"),Declaration!D68,0)</f>
        <v>0</v>
      </c>
      <c r="C49" s="89" t="str">
        <f ca="1">IF(H49=1,J49,I49)</f>
        <v>Déclarez si toutes les informations applicables sur la fonderie de tantale ont été fournies dans la cellule D62 de l'onglet Déclaration</v>
      </c>
      <c r="D49" s="265" t="str">
        <f>IF(H49=1,"Click here to answer question 8 for Tantalum","")</f>
        <v>Click here to answer question 8 for Tantalum</v>
      </c>
      <c r="E49" s="20" t="s">
        <v>807</v>
      </c>
      <c r="F49" s="94">
        <f>F24</f>
        <v>1</v>
      </c>
      <c r="G49" s="70">
        <f>IF(B49=0,1,0)</f>
        <v>1</v>
      </c>
      <c r="H49" s="71">
        <f>F49*G49</f>
        <v>1</v>
      </c>
      <c r="I49" s="147" t="str">
        <f ca="1">OFFSET(L!$C$1,MATCH("Checker"&amp;"Comp",L!$A:$A,0)-1,SL,,)</f>
        <v>Complétez</v>
      </c>
      <c r="J49" s="19" t="str">
        <f ca="1">OFFSET(L!$C$1,MATCH("Checker"&amp;ADDRESS(ROW(),COLUMN(),4),L!$A:$A,0)-1,SL,,)</f>
        <v>Déclarez si toutes les informations applicables sur la fonderie de tantale ont été fournies dans la cellule D62 de l'onglet Déclaration</v>
      </c>
    </row>
    <row r="50" spans="1:10" ht="39">
      <c r="A50" s="90" t="str">
        <f ca="1">Declaration!B69</f>
        <v>Étain  (*)</v>
      </c>
      <c r="B50" s="89">
        <f>IF(AND($B$15="Yes",$B$20="Yes"),Declaration!D69,0)</f>
        <v>0</v>
      </c>
      <c r="C50" s="89" t="str">
        <f ca="1">IF(H50=1,J50,I50)</f>
        <v>Déclarez si toutes les informations applicables sur la fonderie d'étain ont été fournies dans la cellule D63 de l'onglet Déclaration</v>
      </c>
      <c r="D50" s="265" t="str">
        <f>IF(H50=1,"Click here to answer question 8 for Tin","")</f>
        <v>Click here to answer question 8 for Tin</v>
      </c>
      <c r="E50" s="20" t="s">
        <v>807</v>
      </c>
      <c r="F50" s="94">
        <f>F25</f>
        <v>1</v>
      </c>
      <c r="G50" s="70">
        <f>IF(B50=0,1,0)</f>
        <v>1</v>
      </c>
      <c r="H50" s="71">
        <f>F50*G50</f>
        <v>1</v>
      </c>
      <c r="I50" s="147" t="str">
        <f ca="1">OFFSET(L!$C$1,MATCH("Checker"&amp;"Comp",L!$A:$A,0)-1,SL,,)</f>
        <v>Complétez</v>
      </c>
      <c r="J50" s="19" t="str">
        <f ca="1">OFFSET(L!$C$1,MATCH("Checker"&amp;ADDRESS(ROW(),COLUMN(),4),L!$A:$A,0)-1,SL,,)</f>
        <v>Déclarez si toutes les informations applicables sur la fonderie d'étain ont été fournies dans la cellule D63 de l'onglet Déclaration</v>
      </c>
    </row>
    <row r="51" spans="1:10" ht="39">
      <c r="A51" s="90" t="str">
        <f ca="1">Declaration!B70</f>
        <v>Or  (*)</v>
      </c>
      <c r="B51" s="89">
        <f>IF(AND($B$16="Yes",$B$21="Yes"),Declaration!D70,0)</f>
        <v>0</v>
      </c>
      <c r="C51" s="89" t="str">
        <f ca="1">IF(H51=1,J51,I51)</f>
        <v>Déclarez si toutes les informations applicables sur la fonderie d'or ont été fournies dans la cellule D64 de l'onglet Déclaration</v>
      </c>
      <c r="D51" s="265" t="str">
        <f>IF(H51=1,"Click here to answer question 8 for Gold","")</f>
        <v>Click here to answer question 8 for Gold</v>
      </c>
      <c r="E51" s="20" t="s">
        <v>807</v>
      </c>
      <c r="F51" s="94">
        <f>F26</f>
        <v>1</v>
      </c>
      <c r="G51" s="70">
        <f>IF(B51=0,1,0)</f>
        <v>1</v>
      </c>
      <c r="H51" s="71">
        <f>F51*G51</f>
        <v>1</v>
      </c>
      <c r="I51" s="147" t="str">
        <f ca="1">OFFSET(L!$C$1,MATCH("Checker"&amp;"Comp",L!$A:$A,0)-1,SL,,)</f>
        <v>Complétez</v>
      </c>
      <c r="J51" s="19" t="str">
        <f ca="1">OFFSET(L!$C$1,MATCH("Checker"&amp;ADDRESS(ROW(),COLUMN(),4),L!$A:$A,0)-1,SL,,)</f>
        <v>Déclarez si toutes les informations applicables sur la fonderie d'or ont été fournies dans la cellule D64 de l'onglet Déclaration</v>
      </c>
    </row>
    <row r="52" spans="1:10" ht="39">
      <c r="A52" s="90" t="str">
        <f ca="1">Declaration!B71</f>
        <v>Tungstène  (*)</v>
      </c>
      <c r="B52" s="89">
        <f>IF(AND($B$17="Yes",$B$22="Yes"),Declaration!D71,0)</f>
        <v>0</v>
      </c>
      <c r="C52" s="89" t="str">
        <f ca="1">IF(H52=1,J52,I52)</f>
        <v>Déclarez si toutes les informations applicables sur la fonderie de tungstène ont été fournies dans la cellule D65 de l'onglet Déclaration</v>
      </c>
      <c r="D52" s="265" t="str">
        <f>IF(H52=1,"Click here to answer question 8 for Tungsten","")</f>
        <v>Click here to answer question 8 for Tungsten</v>
      </c>
      <c r="E52" s="20" t="s">
        <v>807</v>
      </c>
      <c r="F52" s="94">
        <f>F27</f>
        <v>1</v>
      </c>
      <c r="G52" s="70">
        <f>IF(B52=0,1,0)</f>
        <v>1</v>
      </c>
      <c r="H52" s="71">
        <f>F52*G52</f>
        <v>1</v>
      </c>
      <c r="I52" s="147" t="str">
        <f ca="1">OFFSET(L!$C$1,MATCH("Checker"&amp;"Comp",L!$A:$A,0)-1,SL,,)</f>
        <v>Complétez</v>
      </c>
      <c r="J52" s="19" t="str">
        <f ca="1">OFFSET(L!$C$1,MATCH("Checker"&amp;ADDRESS(ROW(),COLUMN(),4),L!$A:$A,0)-1,SL,,)</f>
        <v>Déclarez si toutes les informations applicables sur la fonderie de tungstène ont été fournies dans la cellule D65 de l'onglet Déclaration</v>
      </c>
    </row>
    <row r="53" spans="1:10" ht="25.2">
      <c r="A53" s="89" t="str">
        <f ca="1">Declaration!B74</f>
        <v>Question</v>
      </c>
      <c r="B53" s="92"/>
      <c r="C53" s="92"/>
      <c r="D53" s="96"/>
      <c r="E53" s="20" t="s">
        <v>441</v>
      </c>
      <c r="F53" s="93"/>
      <c r="G53" s="93"/>
      <c r="H53" s="93"/>
    </row>
    <row r="54" spans="1:10" ht="39">
      <c r="A54" s="89" t="str">
        <f ca="1">Declaration!B75</f>
        <v>A. Avez-vous mis en place une politique d’approvisionnement en minerais responsable ? (*)</v>
      </c>
      <c r="B54" s="89">
        <f>Declaration!D75</f>
        <v>0</v>
      </c>
      <c r="C54" s="89" t="str">
        <f t="shared" ref="C54:C60" ca="1" si="10">IF(H54=1,J54,I54)</f>
        <v>Répondez dans la cellule D75 de l’onglet Déclaration si votre entreprise est dotée d’une politique d’approvisionnement en minerais responsable.</v>
      </c>
      <c r="D54" s="95" t="str">
        <f>IF(H54=1,"Click here to answer question (A)","")</f>
        <v>Click here to answer question (A)</v>
      </c>
      <c r="E54" s="20" t="s">
        <v>1307</v>
      </c>
      <c r="F54" s="94">
        <f>IF(SUM(F$24:F$27)=0,0,1)</f>
        <v>1</v>
      </c>
      <c r="G54" s="70">
        <f>IF(B54=0,1,0)</f>
        <v>1</v>
      </c>
      <c r="H54" s="71">
        <f t="shared" ref="H54:H60" si="11">F54*G54</f>
        <v>1</v>
      </c>
      <c r="I54" s="147" t="str">
        <f ca="1">OFFSET(L!$C$1,MATCH("Checker"&amp;"Comp",L!$A:$A,0)-1,SL,,)</f>
        <v>Complétez</v>
      </c>
      <c r="J54" s="19" t="str">
        <f ca="1">OFFSET(L!$C$1,MATCH("Checker"&amp;ADDRESS(ROW(),COLUMN(),4),L!$A:$A,0)-1,SL,,)</f>
        <v>Répondez dans la cellule D75 de l’onglet Déclaration si votre entreprise est dotée d’une politique d’approvisionnement en minerais responsable.</v>
      </c>
    </row>
    <row r="55" spans="1:10" ht="54.75" customHeight="1">
      <c r="A55" s="89" t="str">
        <f ca="1">Declaration!B77</f>
        <v>B. La politique d’approvisionnement en minerais responsable est-elle disponible publiquement sur votre site Web ? (Remarque – Si la réponse est « oui », l’utilisateur doit indiquer l’URL dans le champ des commentaires). (*)</v>
      </c>
      <c r="B55" s="89">
        <f>Declaration!D77</f>
        <v>0</v>
      </c>
      <c r="C55" s="89" t="str">
        <f t="shared" ca="1" si="10"/>
        <v>Répondez dans la cellule D77 de l’onglet Déclaration si votre entreprise a rendu publiquement disponible sur son site Web sa politique d’approvisionnement en minerais responsable.</v>
      </c>
      <c r="D55" s="95" t="str">
        <f>IF(H55=1,"Click here to answer question (B)","")</f>
        <v>Click here to answer question (B)</v>
      </c>
      <c r="E55" s="20" t="s">
        <v>1307</v>
      </c>
      <c r="F55" s="94">
        <f t="shared" ref="F55" si="12">F$54</f>
        <v>1</v>
      </c>
      <c r="G55" s="70">
        <f>IF(B55=0,1,0)</f>
        <v>1</v>
      </c>
      <c r="H55" s="71">
        <f t="shared" si="11"/>
        <v>1</v>
      </c>
      <c r="I55" s="147" t="str">
        <f ca="1">OFFSET(L!$C$1,MATCH("Checker"&amp;"Comp",L!$A:$A,0)-1,SL,,)</f>
        <v>Complétez</v>
      </c>
      <c r="J55" s="19" t="str">
        <f ca="1">OFFSET(L!$C$1,MATCH("Checker"&amp;ADDRESS(ROW(),COLUMN(),4),L!$A:$A,0)-1,SL,,)</f>
        <v>Répondez dans la cellule D77 de l’onglet Déclaration si votre entreprise a rendu publiquement disponible sur son site Web sa politique d’approvisionnement en minerais responsable.</v>
      </c>
    </row>
    <row r="56" spans="1:10" ht="38.549999999999997" customHeight="1">
      <c r="A56" s="89" t="s">
        <v>5</v>
      </c>
      <c r="B56" s="89">
        <f>Declaration!G77</f>
        <v>0</v>
      </c>
      <c r="C56" s="89" t="str">
        <f t="shared" ca="1" si="10"/>
        <v>Complétez</v>
      </c>
      <c r="D56" s="95" t="str">
        <f>IF(H56=1,"Click here to specify URL for question (B)","")</f>
        <v/>
      </c>
      <c r="E56" s="20"/>
      <c r="F56" s="94">
        <f>IF(AND(F55=1,B55="Yes"),1,0)</f>
        <v>0</v>
      </c>
      <c r="G56" s="70">
        <f>IF(LEN(B56)&gt;1,0,1)</f>
        <v>1</v>
      </c>
      <c r="H56" s="71">
        <f t="shared" si="11"/>
        <v>0</v>
      </c>
      <c r="I56" s="147" t="str">
        <f ca="1">OFFSET(L!$C$1,MATCH("Checker"&amp;"Comp",L!$A:$A,0)-1,SL,,)</f>
        <v>Complétez</v>
      </c>
      <c r="J56" s="140" t="str">
        <f ca="1">OFFSET(L!$C$1,MATCH("Checker"&amp;ADDRESS(ROW(),COLUMN(),4),L!$A:$A,0)-1,SL,,)</f>
        <v>Saisissez l'URL dans la cellule D77 de l'onglet Déclaration si vous répondez par « Oui » à la question B. Le format de l'URL doit être : www.nomdelentreprise.com</v>
      </c>
    </row>
    <row r="57" spans="1:10" ht="50.4">
      <c r="A57" s="89" t="str">
        <f ca="1">Declaration!B79</f>
        <v>C. Est-ce que vous imposez à vos fournisseurs directs de s’approvisionner en 3TG auprès de fonderie dont les pratiques de diligence raisonnable ont été validées par un programme d’audit externe indépendant ?  (*)</v>
      </c>
      <c r="B57" s="89">
        <f>Declaration!D79</f>
        <v>0</v>
      </c>
      <c r="C57" s="89" t="str">
        <f t="shared" ca="1" si="10"/>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c r="D57" s="95" t="str">
        <f>IF(H57=1,"Click here to answer question (C)","")</f>
        <v>Click here to answer question (C)</v>
      </c>
      <c r="E57" s="20" t="s">
        <v>1307</v>
      </c>
      <c r="F57" s="94">
        <f>F$54</f>
        <v>1</v>
      </c>
      <c r="G57" s="70">
        <f>IF(B57=0,1,0)</f>
        <v>1</v>
      </c>
      <c r="H57" s="71">
        <f t="shared" si="11"/>
        <v>1</v>
      </c>
      <c r="I57" s="147" t="str">
        <f ca="1">OFFSET(L!$C$1,MATCH("Checker"&amp;"Comp",L!$A:$A,0)-1,SL,,)</f>
        <v>Complétez</v>
      </c>
      <c r="J57" s="19"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89" t="str">
        <f ca="1">Declaration!B81</f>
        <v>D. Avez-vous mis en œuvre des mesures de diligence raisonnable pour un approvisionnement responsable ? (*)</v>
      </c>
      <c r="B58" s="89">
        <f>Declaration!D81</f>
        <v>0</v>
      </c>
      <c r="C58" s="89" t="str">
        <f t="shared" ca="1" si="10"/>
        <v>Répondez dans la cellule D81 de l’onglet Déclaration si vous avez mis en œuvre des mesures de diligence raisonnable relatives à l’approvisionnement responsable.</v>
      </c>
      <c r="D58" s="95" t="str">
        <f>IF(H58=1,"Click here to answer question (D)","")</f>
        <v>Click here to answer question (D)</v>
      </c>
      <c r="E58" s="20" t="s">
        <v>1307</v>
      </c>
      <c r="F58" s="94">
        <f>F$54</f>
        <v>1</v>
      </c>
      <c r="G58" s="70">
        <f>IF(B58=0,1,0)</f>
        <v>1</v>
      </c>
      <c r="H58" s="71">
        <f t="shared" si="11"/>
        <v>1</v>
      </c>
      <c r="I58" s="147" t="str">
        <f ca="1">OFFSET(L!$C$1,MATCH("Checker"&amp;"Comp",L!$A:$A,0)-1,SL,,)</f>
        <v>Complétez</v>
      </c>
      <c r="J58" s="19" t="str">
        <f ca="1">OFFSET(L!$C$1,MATCH("Checker"&amp;ADDRESS(ROW(),COLUMN(),4),L!$A:$A,0)-1,SL,,)</f>
        <v>Répondez dans la cellule D81 de l’onglet Déclaration si vous avez mis en œuvre des mesures de diligence raisonnable relatives à l’approvisionnement responsable.</v>
      </c>
    </row>
    <row r="59" spans="1:10" ht="39">
      <c r="A59" s="89" t="str">
        <f ca="1">Declaration!B83</f>
        <v>E. Votre société mène-t-elle des enquêtes sur les minerais de conflit auprès du/des fournisseur(s) concerné(s) ? (*)</v>
      </c>
      <c r="B59" s="89">
        <f>Declaration!D83</f>
        <v>0</v>
      </c>
      <c r="C59" s="89" t="str">
        <f t="shared" ca="1" si="10"/>
        <v>Répondez dans la cellule D83 de l'onglet Déclaration si vous demandez à vos fournisseurs de remplir ce modèle de rapport sur les minéraux en conflit</v>
      </c>
      <c r="D59" s="95" t="str">
        <f>IF(H59=1,"Click here to answer question (E)","")</f>
        <v>Click here to answer question (E)</v>
      </c>
      <c r="E59" s="20" t="s">
        <v>1307</v>
      </c>
      <c r="F59" s="94">
        <f>F$54</f>
        <v>1</v>
      </c>
      <c r="G59" s="70">
        <f>IF(B59=0,1,0)</f>
        <v>1</v>
      </c>
      <c r="H59" s="71">
        <f t="shared" si="11"/>
        <v>1</v>
      </c>
      <c r="I59" s="147" t="str">
        <f ca="1">OFFSET(L!$C$1,MATCH("Checker"&amp;"Comp",L!$A:$A,0)-1,SL,,)</f>
        <v>Complétez</v>
      </c>
      <c r="J59" s="19" t="str">
        <f ca="1">OFFSET(L!$C$1,MATCH("Checker"&amp;ADDRESS(ROW(),COLUMN(),4),L!$A:$A,0)-1,SL,,)</f>
        <v>Répondez dans la cellule D83 de l'onglet Déclaration si vous demandez à vos fournisseurs de remplir ce modèle de rapport sur les minéraux en conflit</v>
      </c>
    </row>
    <row r="60" spans="1:10" ht="39">
      <c r="A60" s="89" t="str">
        <f ca="1">Declaration!B85</f>
        <v>F. Vérifiez-vous les informations de devoir de diligence reçues de vos fournisseurs par rapport aux attentes de votre entreprise?  (*)</v>
      </c>
      <c r="B60" s="89">
        <f>Declaration!D85</f>
        <v>0</v>
      </c>
      <c r="C60" s="89" t="str">
        <f t="shared" ca="1" si="10"/>
        <v>Répondez dans la cellule D85 de l'onglet Déclaration si vous validez les réponses de vos fournisseurs par rapport aux attentes de votre entreprise</v>
      </c>
      <c r="D60" s="95" t="str">
        <f>IF(H60=1,"Click here to answer question (F)","")</f>
        <v>Click here to answer question (F)</v>
      </c>
      <c r="E60" s="20" t="s">
        <v>1307</v>
      </c>
      <c r="F60" s="94">
        <f>F$54</f>
        <v>1</v>
      </c>
      <c r="G60" s="70">
        <f>IF(B60=0,1,0)</f>
        <v>1</v>
      </c>
      <c r="H60" s="71">
        <f t="shared" si="11"/>
        <v>1</v>
      </c>
      <c r="I60" s="147" t="str">
        <f ca="1">OFFSET(L!$C$1,MATCH("Checker"&amp;"Comp",L!$A:$A,0)-1,SL,,)</f>
        <v>Complétez</v>
      </c>
      <c r="J60" s="19" t="str">
        <f ca="1">OFFSET(L!$C$1,MATCH("Checker"&amp;ADDRESS(ROW(),COLUMN(),4),L!$A:$A,0)-1,SL,,)</f>
        <v>Répondez dans la cellule D85 de l'onglet Déclaration si vous validez les réponses de vos fournisseurs par rapport aux attentes de votre entreprise</v>
      </c>
    </row>
    <row r="61" spans="1:10" ht="14.4" hidden="1">
      <c r="A61" s="89"/>
      <c r="B61" s="89"/>
      <c r="C61" s="89"/>
      <c r="D61" s="95"/>
      <c r="E61" s="20"/>
      <c r="F61" s="94"/>
      <c r="G61" s="70"/>
      <c r="H61" s="71"/>
      <c r="I61" s="147"/>
    </row>
    <row r="62" spans="1:10" ht="39">
      <c r="A62" s="89" t="str">
        <f ca="1">Declaration!B87</f>
        <v>G. Votre processus de vérification inclut-il la gestion des actions correctives ?  (*)</v>
      </c>
      <c r="B62" s="89">
        <f>Declaration!D87</f>
        <v>0</v>
      </c>
      <c r="C62" s="89" t="str">
        <f t="shared" ref="C62:C68" ca="1" si="13">IF(H62=1,J62,I62)</f>
        <v>Répondez dans la cellule D87 de l'onglet Déclaration si votre processus de validation comprend des actions correctives de la part de la direction</v>
      </c>
      <c r="D62" s="95" t="str">
        <f>IF(H62=1,"Click here to answer question (G)","")</f>
        <v>Click here to answer question (G)</v>
      </c>
      <c r="E62" s="20" t="s">
        <v>1307</v>
      </c>
      <c r="F62" s="94">
        <f>F$54</f>
        <v>1</v>
      </c>
      <c r="G62" s="70">
        <f>IF(B62=0,1,0)</f>
        <v>1</v>
      </c>
      <c r="H62" s="71">
        <f t="shared" ref="H62:H69" si="14">F62*G62</f>
        <v>1</v>
      </c>
      <c r="I62" s="147" t="str">
        <f ca="1">OFFSET(L!$C$1,MATCH("Checker"&amp;"Comp",L!$A:$A,0)-1,SL,,)</f>
        <v>Complétez</v>
      </c>
      <c r="J62" s="19" t="str">
        <f ca="1">OFFSET(L!$C$1,MATCH("Checker"&amp;ADDRESS(ROW(),COLUMN(),4),L!$A:$A,0)-1,SL,,)</f>
        <v>Répondez dans la cellule D87 de l'onglet Déclaration si votre processus de validation comprend des actions correctives de la part de la direction</v>
      </c>
    </row>
    <row r="63" spans="1:10" ht="39">
      <c r="A63" s="89" t="str">
        <f ca="1">Declaration!B89</f>
        <v>H. Votre société est-elle tenue de fournir une déclaration annuelle sur les minerais de conflit ? (*)</v>
      </c>
      <c r="B63" s="89">
        <f>Declaration!D89</f>
        <v>0</v>
      </c>
      <c r="C63" s="89" t="str">
        <f t="shared" ca="1" si="13"/>
        <v>Répondez dans la cellule D89 de l’onglet Déclaration si vous êtes soumis aux exigences de divulgation de la SEC, de la réglementation de l’UE ou des deux.</v>
      </c>
      <c r="D63" s="95" t="str">
        <f>IF(H63=1,"Click here to answer question (H)","")</f>
        <v>Click here to answer question (H)</v>
      </c>
      <c r="E63" s="20" t="s">
        <v>1307</v>
      </c>
      <c r="F63" s="94">
        <f>F$54</f>
        <v>1</v>
      </c>
      <c r="G63" s="70">
        <f>IF(B63=0,1,0)</f>
        <v>1</v>
      </c>
      <c r="H63" s="71">
        <f t="shared" si="14"/>
        <v>1</v>
      </c>
      <c r="I63" s="147" t="str">
        <f ca="1">OFFSET(L!$C$1,MATCH("Checker"&amp;"Comp",L!$A:$A,0)-1,SL,,)</f>
        <v>Complétez</v>
      </c>
      <c r="J63" s="19" t="str">
        <f ca="1">OFFSET(L!$C$1,MATCH("Checker"&amp;ADDRESS(ROW(),COLUMN(),4),L!$A:$A,0)-1,SL,,)</f>
        <v>Répondez dans la cellule D89 de l’onglet Déclaration si vous êtes soumis aux exigences de divulgation de la SEC, de la réglementation de l’UE ou des deux.</v>
      </c>
    </row>
    <row r="64" spans="1:10" ht="39">
      <c r="A64" s="89" t="s">
        <v>1300</v>
      </c>
      <c r="B64" s="89" t="str">
        <f ca="1">IF(G64=1,"No products or item numbers listed","One or more product / item numbers have been provided")</f>
        <v>No products or item numbers listed</v>
      </c>
      <c r="C64" s="89" t="str">
        <f t="shared" ca="1" si="13"/>
        <v>Complétez</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Complétez</v>
      </c>
      <c r="J64" s="19"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89" t="s">
        <v>15262</v>
      </c>
      <c r="B65" s="89"/>
      <c r="C65" s="89" t="str">
        <f t="shared" ca="1" si="13"/>
        <v>Saisissez la liste de fondeurs de tantale qui contribuent de manière importante à la chaîne d'approvisionnement sur l'onglet Liste de fondeurs.</v>
      </c>
      <c r="D65" s="95" t="str">
        <f>IF(H65=0,"","Click here to provide smelter information")</f>
        <v>Click here to provide smelter information</v>
      </c>
      <c r="E65" s="20" t="s">
        <v>1307</v>
      </c>
      <c r="F65" s="94">
        <f>F24</f>
        <v>1</v>
      </c>
      <c r="G65" s="70">
        <f>IF(AND(COUNTIF(SmelterIdetifiedForMetal,"Tantalum")&gt;0,COUNTIF('Smelter List'!AB$5:AB$2504,"Tantalum?*")&gt;0),0,1)</f>
        <v>1</v>
      </c>
      <c r="H65" s="71">
        <f t="shared" si="14"/>
        <v>1</v>
      </c>
      <c r="I65" s="147" t="str">
        <f ca="1">OFFSET(L!$C$1,MATCH("Checker"&amp;"Comp",L!$A:$A,0)-1,SL,,)</f>
        <v>Complétez</v>
      </c>
      <c r="J65" s="19" t="str">
        <f ca="1">OFFSET(L!$C$1,MATCH("Checker"&amp;ADDRESS(ROW(),COLUMN(),4),L!$A:$A,0)-1,SL,,)</f>
        <v>Saisissez la liste de fondeurs de tantale qui contribuent de manière importante à la chaîne d'approvisionnement sur l'onglet Liste de fondeurs.</v>
      </c>
      <c r="K65" s="154">
        <f>IF(H14+H19&gt;0,1,0)</f>
        <v>1</v>
      </c>
      <c r="L65" s="19" t="e">
        <f ca="1">OFFSET(L!$C$1,MATCH("Checker"&amp;ADDRESS(ROW(),COLUMN(),4),L!$A:$A,0)-1,SL,,)</f>
        <v>#N/A</v>
      </c>
    </row>
    <row r="66" spans="1:12" ht="39">
      <c r="A66" s="89" t="s">
        <v>1865</v>
      </c>
      <c r="B66" s="89"/>
      <c r="C66" s="89" t="str">
        <f t="shared" ca="1" si="13"/>
        <v>Saisissez la liste de fondeurs d'étain qui contribuent de manière importante à la chaîne d'approvisionnement sur l'onglet Liste de fondeurs.</v>
      </c>
      <c r="D66" s="95" t="str">
        <f>IF(H66=0,"","Click here to provide smelter information")</f>
        <v>Click here to provide smelter information</v>
      </c>
      <c r="E66" s="20" t="s">
        <v>807</v>
      </c>
      <c r="F66" s="94">
        <f>F25</f>
        <v>1</v>
      </c>
      <c r="G66" s="70">
        <f>IF(AND(COUNTIF(SmelterIdetifiedForMetal,"Tin")&gt;0,COUNTIF('Smelter List'!AB$5:AB$2504,"Tin?*")&gt;0),0,1)</f>
        <v>1</v>
      </c>
      <c r="H66" s="71">
        <f t="shared" si="14"/>
        <v>1</v>
      </c>
      <c r="I66" s="147" t="str">
        <f ca="1">OFFSET(L!$C$1,MATCH("Checker"&amp;"Comp",L!$A:$A,0)-1,SL,,)</f>
        <v>Complétez</v>
      </c>
      <c r="J66" s="19" t="str">
        <f ca="1">OFFSET(L!$C$1,MATCH("Checker"&amp;ADDRESS(ROW(),COLUMN(),4),L!$A:$A,0)-1,SL,,)</f>
        <v>Saisissez la liste de fondeurs d'étain qui contribuent de manière importante à la chaîne d'approvisionnement sur l'onglet Liste de fondeurs.</v>
      </c>
      <c r="K66" s="154">
        <f>IF(H15+H20&gt;0,1,0)</f>
        <v>1</v>
      </c>
      <c r="L66" s="19" t="e">
        <f ca="1">OFFSET(L!$C$1,MATCH("Checker"&amp;ADDRESS(ROW(),COLUMN(),4),L!$A:$A,0)-1,SL,,)</f>
        <v>#N/A</v>
      </c>
    </row>
    <row r="67" spans="1:12" ht="39">
      <c r="A67" s="89" t="s">
        <v>1866</v>
      </c>
      <c r="B67" s="89"/>
      <c r="C67" s="89" t="str">
        <f t="shared" ca="1" si="13"/>
        <v>Saisissez la liste de fondeurs d'or qui contribuent de manière importante à la chaîne d'approvisionnement sur l'onglet Liste de fondeurs.</v>
      </c>
      <c r="D67" s="95" t="str">
        <f>IF(H67=0,"","Click here to provide smelter information")</f>
        <v>Click here to provide smelter information</v>
      </c>
      <c r="E67" s="20" t="s">
        <v>807</v>
      </c>
      <c r="F67" s="94">
        <f>F26</f>
        <v>1</v>
      </c>
      <c r="G67" s="70">
        <f>IF(AND(COUNTIF(SmelterIdetifiedForMetal,"Gold")&gt;0,COUNTIF('Smelter List'!AB$5:AB$2504,"Gold?*")&gt;0),0,1)</f>
        <v>1</v>
      </c>
      <c r="H67" s="71">
        <f t="shared" si="14"/>
        <v>1</v>
      </c>
      <c r="I67" s="147" t="str">
        <f ca="1">OFFSET(L!$C$1,MATCH("Checker"&amp;"Comp",L!$A:$A,0)-1,SL,,)</f>
        <v>Complétez</v>
      </c>
      <c r="J67" s="19" t="str">
        <f ca="1">OFFSET(L!$C$1,MATCH("Checker"&amp;ADDRESS(ROW(),COLUMN(),4),L!$A:$A,0)-1,SL,,)</f>
        <v>Saisissez la liste de fondeurs d'or qui contribuent de manière importante à la chaîne d'approvisionnement sur l'onglet Liste de fondeurs.</v>
      </c>
      <c r="K67" s="154">
        <f>IF(H16+H21&gt;0,1,0)</f>
        <v>1</v>
      </c>
      <c r="L67" s="19" t="e">
        <f ca="1">OFFSET(L!$C$1,MATCH("Checker"&amp;ADDRESS(ROW(),COLUMN(),4),L!$A:$A,0)-1,SL,,)</f>
        <v>#N/A</v>
      </c>
    </row>
    <row r="68" spans="1:12" ht="39">
      <c r="A68" s="89" t="s">
        <v>1867</v>
      </c>
      <c r="B68" s="89"/>
      <c r="C68" s="89" t="str">
        <f t="shared" ca="1" si="13"/>
        <v>Saisissez une liste de fondeurs de tungstène qui contribuent de manière importante à la chaîne d'approvisionnement sur l'onglet Liste de fondeurs.</v>
      </c>
      <c r="D68" s="95" t="str">
        <f>IF(H68=0,"","Click here to provide smelter information")</f>
        <v>Click here to provide smelter information</v>
      </c>
      <c r="E68" s="20" t="s">
        <v>807</v>
      </c>
      <c r="F68" s="94">
        <f>F27</f>
        <v>1</v>
      </c>
      <c r="G68" s="70">
        <f>IF(AND(COUNTIF(SmelterIdetifiedForMetal,"Tungsten")&gt;0,COUNTIF('Smelter List'!AB$5:AB$2504,"Tungsten?*")&gt;0),0,1)</f>
        <v>1</v>
      </c>
      <c r="H68" s="71">
        <f t="shared" si="14"/>
        <v>1</v>
      </c>
      <c r="I68" s="147" t="str">
        <f ca="1">OFFSET(L!$C$1,MATCH("Checker"&amp;"Comp",L!$A:$A,0)-1,SL,,)</f>
        <v>Complétez</v>
      </c>
      <c r="J68" s="19" t="str">
        <f ca="1">OFFSET(L!$C$1,MATCH("Checker"&amp;ADDRESS(ROW(),COLUMN(),4),L!$A:$A,0)-1,SL,,)</f>
        <v>Saisissez une liste de fondeurs de tungstène qui contribuent de manière importante à la chaîne d'approvisionnement sur l'onglet Liste de fondeurs.</v>
      </c>
      <c r="K68" s="154">
        <f>IF(H17+H22&gt;0,1,0)</f>
        <v>1</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Complétez</v>
      </c>
      <c r="J69" s="19" t="s">
        <v>2375</v>
      </c>
      <c r="K69" s="154"/>
      <c r="L69" s="19" t="s">
        <v>2376</v>
      </c>
    </row>
    <row r="70" spans="1:12">
      <c r="H70" s="19">
        <f ca="1">SUM(H4:H69)</f>
        <v>52</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7" t="str">
        <f ca="1">OFFSET(L!$C$1,MATCH("Product List"&amp;ADDRESS(ROW(),COLUMN(),4),L!$A:$A,0)-1,SL,,)</f>
        <v>Champ à compléter uniquement si le périmètre "Produit (ou liste de produits)" a été sélectionné dans la feuille 'Déclaration'</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Référence du produit (*)</v>
      </c>
      <c r="C5" s="132" t="str">
        <f ca="1">OFFSET(L!$C$1,MATCH("Product List"&amp;ADDRESS(ROW(),COLUMN(),4),L!$A:$A,0)-1,SL,,)</f>
        <v>Nom du produit</v>
      </c>
      <c r="D5" s="72" t="str">
        <f ca="1">OFFSET(L!$C$1,MATCH("Product List"&amp;ADDRESS(ROW(),COLUMN(),4),L!$A:$A,0)-1,SL,,)</f>
        <v>Commentaires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0"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Métal</v>
      </c>
      <c r="B4" s="191" t="str">
        <f ca="1">OFFSET(L!$C$1,MATCH("Smelter Look-up"&amp;ADDRESS(ROW(),COLUMN(),4),L!$A:$A,0)-1,SL,,)</f>
        <v>Recherche de fonderie (*)</v>
      </c>
      <c r="C4" s="191" t="str">
        <f ca="1">OFFSET(L!$C$1,MATCH("Smelter Look-up"&amp;ADDRESS(ROW(),COLUMN(),4),L!$A:$A,0)-1,SL,,)</f>
        <v>Noms standard des fonderies</v>
      </c>
      <c r="D4" s="191" t="str">
        <f ca="1">OFFSET(L!$C$1,MATCH("Smelter Look-up"&amp;ADDRESS(ROW(),COLUMN(),4),L!$A:$A,0)-1,SL,,)</f>
        <v xml:space="preserve">Localisation de la fonderie : pays </v>
      </c>
      <c r="E4" s="191" t="str">
        <f ca="1">OFFSET(L!$C$1,MATCH("Smelter Look-up"&amp;ADDRESS(ROW(),COLUMN(),4),L!$A:$A,0)-1,SL,,)</f>
        <v>Identifiant fonderie</v>
      </c>
      <c r="F4" s="191" t="str">
        <f ca="1">OFFSET(L!$C$1,MATCH("Smelter Look-up"&amp;ADDRESS(ROW(),COLUMN(),4),L!$A:$A,0)-1,SL,,)</f>
        <v>Type de l'identifiant de la fonderie</v>
      </c>
      <c r="G4" s="191" t="str">
        <f ca="1">OFFSET(L!$C$1,MATCH("Smelter Look-up"&amp;ADDRESS(ROW(),COLUMN(),4),L!$A:$A,0)-1,SL,,)</f>
        <v>Localisation de la fonderie : Rue et Numéro</v>
      </c>
      <c r="H4" s="191" t="str">
        <f ca="1">OFFSET(L!$C$1,MATCH("Smelter Look-up"&amp;ADDRESS(ROW(),COLUMN(),4),L!$A:$A,0)-1,SL,,)</f>
        <v>Localisation de la fonderie : Ville</v>
      </c>
      <c r="I4" s="191" t="str">
        <f ca="1">OFFSET(L!$C$1,MATCH("Smelter Look-up"&amp;ADDRESS(ROW(),COLUMN(),4),L!$A:$A,0)-1,SL,,)</f>
        <v>Localisation de la fonderie : Etat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0.4">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62.2">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34.6">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193.2">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27.6">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27.6">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27.6">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27.6">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55.2">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55.2">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55.2">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55.2">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Clara Py</cp:lastModifiedBy>
  <cp:lastPrinted>2015-04-21T20:47:43Z</cp:lastPrinted>
  <dcterms:created xsi:type="dcterms:W3CDTF">2010-06-21T21:00:23Z</dcterms:created>
  <dcterms:modified xsi:type="dcterms:W3CDTF">2023-01-26T13:26:28Z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