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codeName="ThisWorkbook" autoCompressPictures="0"/>
  <mc:AlternateContent xmlns:mc="http://schemas.openxmlformats.org/markup-compatibility/2006">
    <mc:Choice Requires="x15">
      <x15ac:absPath xmlns:x15ac="http://schemas.microsoft.com/office/spreadsheetml/2010/11/ac" url="/Users/estellenolot/Desktop/"/>
    </mc:Choice>
  </mc:AlternateContent>
  <xr:revisionPtr revIDLastSave="0" documentId="8_{48855EE9-54F6-E24C-8964-B4062C682F81}"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5360" yWindow="500" windowWidth="41900" windowHeight="251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 name="_xlnm.Print_Area" localSheetId="3">Declaration!$A$1:$L$86</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c r="B56" i="6"/>
  <c r="G56" i="6"/>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c r="B55" i="6"/>
  <c r="G55" i="6"/>
  <c r="B50" i="6"/>
  <c r="G50" i="6"/>
  <c r="B49" i="6"/>
  <c r="G49" i="6"/>
  <c r="B48" i="6"/>
  <c r="G48" i="6"/>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H60" i="6"/>
  <c r="D60" i="6"/>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C6" i="6" s="1"/>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C9" i="6" s="1"/>
  <c r="J16" i="6"/>
  <c r="I16" i="6"/>
  <c r="I10" i="6"/>
  <c r="P4" i="5"/>
  <c r="D4" i="8"/>
  <c r="I28" i="6"/>
  <c r="B1001" i="7"/>
  <c r="I23" i="6"/>
  <c r="L63" i="6"/>
  <c r="B35" i="4"/>
  <c r="J20" i="6"/>
  <c r="J44" i="6"/>
  <c r="B38" i="4"/>
  <c r="A23" i="6" s="1"/>
  <c r="J31" i="6"/>
  <c r="J13" i="6"/>
  <c r="C13" i="6" s="1"/>
  <c r="J55" i="6"/>
  <c r="I12" i="6"/>
  <c r="C12" i="6" s="1"/>
  <c r="I60" i="6"/>
  <c r="C60" i="6" s="1"/>
  <c r="I39" i="6"/>
  <c r="J49" i="6"/>
  <c r="B3" i="6"/>
  <c r="A4" i="8"/>
  <c r="I51" i="6"/>
  <c r="J40" i="6"/>
  <c r="I43" i="6"/>
  <c r="I31" i="6"/>
  <c r="C31" i="6" s="1"/>
  <c r="B22" i="3"/>
  <c r="B4" i="8"/>
  <c r="J38" i="6"/>
  <c r="B34" i="4"/>
  <c r="I20" i="6"/>
  <c r="J28" i="6"/>
  <c r="I58" i="6"/>
  <c r="B40" i="4"/>
  <c r="B58" i="4" s="1"/>
  <c r="A40" i="6" s="1"/>
  <c r="J10" i="6"/>
  <c r="C10" i="6" s="1"/>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C8" i="6" s="1"/>
  <c r="J11" i="6"/>
  <c r="C11" i="6" s="1"/>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C5" i="6" s="1"/>
  <c r="I25" i="6"/>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C7" i="6" s="1"/>
  <c r="L4" i="5"/>
  <c r="B68" i="4"/>
  <c r="A47" i="6" s="1"/>
  <c r="J63" i="6"/>
  <c r="J36" i="6"/>
  <c r="I48" i="6"/>
  <c r="A4" i="5"/>
  <c r="G25" i="4"/>
  <c r="G43" i="4" s="1"/>
  <c r="I56" i="6"/>
  <c r="J4" i="6"/>
  <c r="C4" i="6" s="1"/>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H28" i="6" s="1"/>
  <c r="D28" i="6" s="1"/>
  <c r="F38" i="6"/>
  <c r="H38" i="6" s="1"/>
  <c r="B57" i="4" l="1"/>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<sst xmlns="http://schemas.openxmlformats.org/spreadsheetml/2006/main" count="16796" uniqueCount="14432">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</sst>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70" fontId="4" fillId="0" borderId="0"/>
    <xf numFmtId="0" fontId="85" fillId="0" borderId="0"/>
    <xf numFmtId="0" fontId="85"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5" fillId="0" borderId="0"/>
    <xf numFmtId="0" fontId="5" fillId="0" borderId="0"/>
    <xf numFmtId="0" fontId="5" fillId="0" borderId="0"/>
    <xf numFmtId="170" fontId="10" fillId="0" borderId="0"/>
    <xf numFmtId="0" fontId="5" fillId="0" borderId="0"/>
    <xf numFmtId="0" fontId="10" fillId="0" borderId="0"/>
    <xf numFmtId="0" fontId="5" fillId="0" borderId="0"/>
    <xf numFmtId="0" fontId="69" fillId="0" borderId="0">
      <alignment vertical="center"/>
    </xf>
    <xf numFmtId="170"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70" fontId="4" fillId="0" borderId="0"/>
    <xf numFmtId="170"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70" fontId="13" fillId="0" borderId="0"/>
    <xf numFmtId="0" fontId="85" fillId="0" borderId="0"/>
    <xf numFmtId="0" fontId="85" fillId="0" borderId="0"/>
    <xf numFmtId="0" fontId="85" fillId="0" borderId="0"/>
    <xf numFmtId="170"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70"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70"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70"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Avertissement" xfId="684" builtinId="1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 xfId="681" builtinId="22" customBuiltin="1"/>
    <cellStyle name="Calculation 2" xfId="32" xr:uid="{00000000-0005-0000-0000-00004E000000}"/>
    <cellStyle name="Calculation 2 2" xfId="623" xr:uid="{00000000-0005-0000-0000-00004F000000}"/>
    <cellStyle name="Cellule liée"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trée"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Insatisfaisant" xfId="677" builtinId="27" customBuiltin="1"/>
    <cellStyle name="Linked Cell 2" xfId="501" xr:uid="{00000000-0005-0000-0000-00003B020000}"/>
    <cellStyle name="Neutral 2" xfId="502" xr:uid="{00000000-0005-0000-0000-00003D020000}"/>
    <cellStyle name="Neutral 2 2" xfId="634" xr:uid="{00000000-0005-0000-0000-00003E020000}"/>
    <cellStyle name="Neutre" xfId="678" builtinId="28" customBuiltin="1"/>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tisfaisant" xfId="676" builtinId="26" customBuiltin="1"/>
    <cellStyle name="Sortie"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e explicatif" xfId="685" builtinId="53" customBuiltin="1"/>
    <cellStyle name="Title 2" xfId="589" xr:uid="{00000000-0005-0000-0000-0000BF020000}"/>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xr:uid="{00000000-0005-0000-0000-0000C1020000}"/>
    <cellStyle name="Vérification" xfId="683" builtinId="23"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68" customWidth="1"/>
    <col min="2" max="2" width="34.83203125" style="168" customWidth="1"/>
    <col min="3" max="3" width="8.83203125" style="168" customWidth="1"/>
    <col min="4" max="16384" width="8.83203125" style="168"/>
  </cols>
  <sheetData>
    <row r="1" spans="1:2" ht="104" customHeight="1">
      <c r="A1" s="183" t="str">
        <f ca="1">OFFSET(L!$C$1,MATCH("Instructions"&amp;ADDRESS(ROW(),COLUMN(),4),L!$A:$A,0)-1,SL,,)</f>
        <v>RMI:www.responsiblemineralsinitiative.org/</v>
      </c>
      <c r="B1" s="191"/>
    </row>
    <row r="2" spans="1:2" ht="17">
      <c r="A2" s="95" t="str">
        <f ca="1">OFFSET(L!$C$1,MATCH("Instructions"&amp;ADDRESS(ROW(),COLUMN(),4),L!$A:$A,0)-1,SL,,)</f>
        <v>Introduction</v>
      </c>
      <c r="B2" s="191"/>
    </row>
    <row r="3" spans="1:2" ht="168.5" customHeight="1">
      <c r="A3" s="94" t="str">
        <f ca="1">OFFSET(L!$C$1,MATCH("Instructions"&amp;ADDRESS(ROW(),COLUMN(),4),L!$A:$A,0)-1,SL,,)</f>
        <v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v>
      </c>
      <c r="B3" s="191"/>
    </row>
    <row r="4" spans="1:2" ht="16.5" customHeight="1">
      <c r="A4" s="237"/>
      <c r="B4" s="191"/>
    </row>
    <row r="5" spans="1:2" ht="42" customHeight="1">
      <c r="A5" s="238" t="str">
        <f ca="1">OFFSET(L!$C$1,MATCH("Instructions"&amp;ADDRESS(ROW(),COLUMN(),4),L!$A:$A,0)-1,SL,,)</f>
        <v>Instructions pour compléter les informations relatives à votre entreprise (lignes 8 - 22). Merci de répondre en anglais uniquement.</v>
      </c>
      <c r="B5" s="191"/>
    </row>
    <row r="6" spans="1:2" ht="35" customHeight="1">
      <c r="A6" s="95" t="str">
        <f ca="1">OFFSET(L!$C$1,MATCH("Instructions"&amp;ADDRESS(ROW(),COLUMN(),4),L!$A:$A,0)-1,SL,,)</f>
        <v>Remarque : Les astérisques (*) marquent des champs obligatoires.</v>
      </c>
      <c r="B6" s="191"/>
    </row>
    <row r="7" spans="1:2" ht="48" customHeight="1">
      <c r="A7" s="214" t="str">
        <f ca="1">OFFSET(L!$C$1,MATCH("Instructions"&amp;ADDRESS(ROW(),COLUMN(),4),L!$A:$A,0)-1,SL,,)</f>
        <v>1. Entrez la dénomination sociale de votre société. Merci de ne pas utiliser d’abréviations. Dans ce champ, vous avez la possibilité d’ajouter d’autres noms commerciaux, le gestionnaire de votre base de données, etc. Ce champ est obligatoire.</v>
      </c>
      <c r="B7" s="191"/>
    </row>
    <row r="8" spans="1:2" ht="303.75" customHeight="1">
      <c r="A8" s="214" t="str">
        <f ca="1">OFFSET(L!$C$1,MATCH("Instructions"&amp;ADDRESS(ROW(),COLUMN(),4),L!$A:$A,0)-1,SL,,)</f>
        <v>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v>
      </c>
      <c r="B8" s="191"/>
    </row>
    <row r="9" spans="1:2" ht="36" customHeight="1">
      <c r="A9" s="94" t="str">
        <f ca="1">OFFSET(L!$C$1,MATCH("Instructions"&amp;ADDRESS(ROW(),COLUMN(),4),L!$A:$A,0)-1,SL,,)</f>
        <v>3. Entrez le numéro ou code identificateur unique de votre entreprise (numéro DUNS, numéro TVA, identifiant spécifique au client, etc.)</v>
      </c>
      <c r="B9" s="191"/>
    </row>
    <row r="10" spans="1:2" ht="20" customHeight="1">
      <c r="A10" s="94" t="str">
        <f ca="1">OFFSET(L!$C$1,MATCH("Instructions"&amp;ADDRESS(ROW(),COLUMN(),4),L!$A:$A,0)-1,SL,,)</f>
        <v>4. Indiquer la source pour l'identifiant unique de votre entreprise (numéro DUNS, numéro TVA, etc…)</v>
      </c>
      <c r="B10" s="191"/>
    </row>
    <row r="11" spans="1:2" ht="20" customHeight="1">
      <c r="A11" s="94" t="str">
        <f ca="1">OFFSET(L!$C$1,MATCH("Instructions"&amp;ADDRESS(ROW(),COLUMN(),4),L!$A:$A,0)-1,SL,,)</f>
        <v>5. Entrez l’adresse complète de votre entreprise (rue, ville, pays, code postal). Ce champ est optionnel.</v>
      </c>
      <c r="B11" s="191"/>
    </row>
    <row r="12" spans="1:2" ht="35" customHeight="1">
      <c r="A12" s="94" t="str">
        <f ca="1">OFFSET(L!$C$1,MATCH("Instructions"&amp;ADDRESS(ROW(),COLUMN(),4),L!$A:$A,0)-1,SL,,)</f>
        <v>6. Insérez le nom de la personne à contacter concernant le contenu des informations de la déclaration. Ce champ est obligatoire.</v>
      </c>
      <c r="B12" s="191"/>
    </row>
    <row r="13" spans="1:2" ht="33" customHeight="1">
      <c r="A13" s="94" t="str">
        <f ca="1">OFFSET(L!$C$1,MATCH("Instructions"&amp;ADDRESS(ROW(),COLUMN(),4),L!$A:$A,0)-1,SL,,)</f>
        <v>7. Indiquez l'adresse email de la personne à contacter. Si cette personne n'a pas d'adresse email, indiquez « non disponible » ou « n/a ». Un champ vide peut provoquer une erreur dans l'exécution de ce formulaire. Ce champ est obligatoire.</v>
      </c>
      <c r="B13" s="191"/>
    </row>
    <row r="14" spans="1:2" ht="20" customHeight="1">
      <c r="A14" s="94" t="str">
        <f ca="1">OFFSET(L!$C$1,MATCH("Instructions"&amp;ADDRESS(ROW(),COLUMN(),4),L!$A:$A,0)-1,SL,,)</f>
        <v>8. Insérez le numéro de téléphone du contact. Ce champ est obligatoire.</v>
      </c>
      <c r="B14" s="191"/>
    </row>
    <row r="15" spans="1:2" ht="49.5" customHeight="1">
      <c r="A15" s="94" t="str">
        <f ca="1">OFFSET(L!$C$1,MATCH("Instructions"&amp;ADDRESS(ROW(),COLUMN(),4),L!$A:$A,0)-1,SL,,)</f>
        <v>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v>
      </c>
      <c r="B15" s="191"/>
    </row>
    <row r="16" spans="1:2" ht="32.25" customHeight="1">
      <c r="A16" s="94" t="str">
        <f ca="1">OFFSET(L!$C$1,MATCH("Instructions"&amp;ADDRESS(ROW(),COLUMN(),4),L!$A:$A,0)-1,SL,,)</f>
        <v>10. Indiquez le titre de la personne donnant l’autorisation. Ce champ est facultatif.</v>
      </c>
      <c r="B16" s="191"/>
    </row>
    <row r="17" spans="1:2" ht="34">
      <c r="A17" s="94" t="str">
        <f ca="1">OFFSET(L!$C$1,MATCH("Instructions"&amp;ADDRESS(ROW(),COLUMN(),4),L!$A:$A,0)-1,SL,,)</f>
        <v>11. Insérez l’adresse e-mail de la personne donnant l’autorisation. Si une adresse e-mail n’est pas disponible, saisissez « non disponible » ou « n/a ». Un champ vide peut entraîner une erreur dans le traitement du formulaire. Ce champ est obligatoire.</v>
      </c>
      <c r="B17" s="191"/>
    </row>
    <row r="18" spans="1:2" ht="31.5" customHeight="1">
      <c r="A18" s="94" t="str">
        <f ca="1">OFFSET(L!$C$1,MATCH("Instructions"&amp;ADDRESS(ROW(),COLUMN(),4),L!$A:$A,0)-1,SL,,)</f>
        <v>12. Indiquez le numéro de téléphone de la personne donnant l’autorisation. Ce champ est facultatif.</v>
      </c>
      <c r="B18" s="191"/>
    </row>
    <row r="19" spans="1:2" ht="35.5" customHeight="1">
      <c r="A19" s="94" t="str">
        <f ca="1">OFFSET(L!$C$1,MATCH("Instructions"&amp;ADDRESS(ROW(),COLUMN(),4),L!$A:$A,0)-1,SL,,)</f>
        <v>13. Veuillez saisir la date de fin de ce formulaire au format JJ-MM-AAAA. Ce champ est obligatoire.</v>
      </c>
      <c r="B19" s="191"/>
    </row>
    <row r="20" spans="1:2" ht="40.5" customHeight="1">
      <c r="A20" s="94" t="str">
        <f ca="1">OFFSET(L!$C$1,MATCH("Instructions"&amp;ADDRESS(ROW(),COLUMN(),4),L!$A:$A,0)-1,SL,,)</f>
        <v>14. Le rapport peut par exemple être sauvegardé sous le nom suivant: nomdelentreprise-date.xlsx (date au format AAAA-MM-JJ).</v>
      </c>
      <c r="B20" s="191"/>
    </row>
    <row r="21" spans="1:2" ht="17.5" customHeight="1">
      <c r="A21" s="237"/>
      <c r="B21" s="191"/>
    </row>
    <row r="22" spans="1:2" ht="42.75" customHeight="1">
      <c r="A22" s="95" t="str">
        <f ca="1">OFFSET(L!$C$1,MATCH("Instructions"&amp;ADDRESS(ROW(),COLUMN(),4),L!$A:$A,0)-1,SL,,)</f>
        <v xml:space="preserve">Instructions pour répondre aux sept questions relatives à la Déclaration sur la portée (lignes 24 à 63).
Merci de répondre en ANGLAIS uniquement.
</v>
      </c>
      <c r="B22" s="191"/>
    </row>
    <row r="23" spans="1:2" ht="57.75" customHeight="1">
      <c r="A23" s="95" t="str">
        <f ca="1">OFFSET(L!$C$1,MATCH("Instructions"&amp;ADDRESS(ROW(),COLUMN(),4),L!$A:$A,0)-1,SL,,)</f>
        <v>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v>
      </c>
      <c r="B23" s="191"/>
    </row>
    <row r="24" spans="1:2" ht="30.5" customHeight="1">
      <c r="A24" s="95" t="str">
        <f ca="1">OFFSET(L!$C$1,MATCH("Instructions"&amp;ADDRESS(ROW(),COLUMN(),4),L!$A:$A,0)-1,SL,,)</f>
        <v>Si nécessaire, merci d'inscrire vos commentaires dans la section prévue à cet effet afin de clarifier vos réponses</v>
      </c>
      <c r="B24" s="191"/>
    </row>
    <row r="25" spans="1:2" ht="46.5" customHeight="1">
      <c r="A25" s="95" t="str">
        <f ca="1">OFFSET(L!$C$1,MATCH("Instructions"&amp;ADDRESS(ROW(),COLUMN(),4),L!$A:$A,0)-1,SL,,)</f>
        <v>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v>
      </c>
      <c r="B25" s="191"/>
    </row>
    <row r="26" spans="1:2" ht="144.75" customHeight="1">
      <c r="A26" s="94" t="str">
        <f ca="1">OFFSET(L!$C$1,MATCH("Instructions"&amp;ADDRESS(ROW(),COLUMN(),4),L!$A:$A,0)-1,SL,,)</f>
        <v>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v>
      </c>
      <c r="B26" s="191"/>
    </row>
    <row r="27" spans="1:2" ht="36" customHeight="1">
      <c r="A27" s="94" t="str">
        <f ca="1">OFFSET(L!$C$1,MATCH("Instructions"&amp;ADDRESS(ROW(),COLUMN(),4),L!$A:$A,0)-1,SL,,)</f>
        <v>Dans le cas d'une réponse négative, certaines entreprises peuvent exiger des justifications qui devront être saisies dans le champ de commentaire.</v>
      </c>
      <c r="B27" s="191"/>
    </row>
    <row r="28" spans="1:2" ht="238">
      <c r="A28" s="94" t="str">
        <f ca="1">OFFSET(L!$C$1,MATCH("Instructions"&amp;ADDRESS(ROW(),COLUMN(),4),L!$A:$A,0)-1,SL,,)</f>
        <v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v>
      </c>
      <c r="B28" s="191"/>
    </row>
    <row r="29" spans="1:2" ht="138" customHeight="1">
      <c r="A29" s="94" t="str">
        <f ca="1">OFFSET(L!$C$1,MATCH("Instructions"&amp;ADDRESS(ROW(),COLUMN(),4),L!$A:$A,0)-1,SL,,)</f>
        <v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v>
      </c>
      <c r="B29" s="191"/>
    </row>
    <row r="30" spans="1:2" ht="149.5" customHeight="1">
      <c r="A30" s="94" t="str">
        <f ca="1">OFFSET(L!$C$1,MATCH("Instructions"&amp;ADDRESS(ROW(),COLUMN(),4),L!$A:$A,0)-1,SL,,)</f>
        <v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v>
      </c>
      <c r="B30" s="191"/>
    </row>
    <row r="31" spans="1:2" ht="204">
      <c r="A31" s="94" t="str">
        <f ca="1">OFFSET(L!$C$1,MATCH("Instructions"&amp;ADDRESS(ROW(),COLUMN(),4),L!$A:$A,0)-1,SL,,)</f>
        <v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v>
      </c>
      <c r="B31" s="191"/>
    </row>
    <row r="32" spans="1:2" ht="90.75" customHeight="1">
      <c r="A32" s="94" t="str">
        <f ca="1">OFFSET(L!$C$1,MATCH("Instructions"&amp;ADDRESS(ROW(),COLUMN(),4),L!$A:$A,0)-1,SL,,)</f>
        <v>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v>
      </c>
      <c r="B32" s="191"/>
    </row>
    <row r="33" spans="1:2" ht="57.75" customHeight="1">
      <c r="A33" s="94" t="str">
        <f ca="1">OFFSET(L!$C$1,MATCH("Instructions"&amp;ADDRESS(ROW(),COLUMN(),4),L!$A:$A,0)-1,SL,,)</f>
        <v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v>
      </c>
      <c r="B33" s="191"/>
    </row>
    <row r="34" spans="1:2" ht="16">
      <c r="A34" s="253"/>
      <c r="B34" s="191"/>
    </row>
    <row r="35" spans="1:2" ht="68.5" customHeight="1">
      <c r="A35" s="238" t="str">
        <f ca="1">OFFSET(L!$C$1,MATCH("Instructions"&amp;ADDRESS(ROW(),COLUMN(),4),L!$A:$A,0)-1,SL,,)</f>
        <v>Instructions pour les questions A à G (lignes 69 - 83). Les questions A à G sont obligatoires, si la réponse à la question 1 et 2 est « Oui » pour le cobalt ou le mica naturel.
Répondez en ANGLAIS uniquement</v>
      </c>
      <c r="B35" s="191"/>
    </row>
    <row r="36" spans="1:2" ht="143" customHeight="1">
      <c r="A36" s="238" t="str">
        <f ca="1">OFFSET(L!$C$1,MATCH("Instructions"&amp;ADDRESS(ROW(),COLUMN(),4),L!$A:$A,0)-1,SL,,)</f>
        <v>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v>
      </c>
      <c r="B36" s="191"/>
    </row>
    <row r="37" spans="1:2" ht="55.5" customHeight="1">
      <c r="A37" s="94" t="str">
        <f ca="1">OFFSET(L!$C$1,MATCH("Instructions"&amp;ADDRESS(ROW(),COLUMN(),4),L!$A:$A,0)-1,SL,,)</f>
        <v xml:space="preserve">A. Cette déclaration permet de déterminer si une société dispose d'une politique responsable d'approvisionnement en minerais. La réponse à cette question doit être « oui » ou « non ». </v>
      </c>
      <c r="B37" s="191"/>
    </row>
    <row r="38" spans="1:2" ht="60" customHeight="1">
      <c r="A38" s="94" t="str">
        <f ca="1">OFFSET(L!$C$1,MATCH("Instructions"&amp;ADDRESS(ROW(),COLUMN(),4),L!$A:$A,0)-1,SL,,)</f>
        <v>B. Ceci est une déclaration pour divulguer si le site Web de l’entreprise comporte une politique responsable d’approvisionnement pour les minerais. La réponse à cette question doit être « oui » ou « non ». Si la réponse est positive, ajouter l’URL dans le champ des commentaires.</v>
      </c>
      <c r="B38" s="191"/>
    </row>
    <row r="39" spans="1:2" ht="86.5" customHeight="1">
      <c r="A39" s="94" t="str">
        <f ca="1">OFFSET(L!$C$1,MATCH("Instructions"&amp;ADDRESS(ROW(),COLUMN(),4),L!$A:$A,0)-1,SL,,)</f>
        <v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v>
      </c>
      <c r="B39" s="191"/>
    </row>
    <row r="40" spans="1:2" ht="96" customHeight="1">
      <c r="A40" s="94" t="str">
        <f ca="1">OFFSET(L!$C$1,MATCH("Instructions"&amp;ADDRESS(ROW(),COLUMN(),4),L!$A:$A,0)-1,SL,,)</f>
        <v>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v>
      </c>
      <c r="B40" s="191"/>
    </row>
    <row r="41" spans="1:2" ht="170">
      <c r="A41" s="94" t="str">
        <f ca="1">OFFSET(L!$C$1,MATCH("Instructions"&amp;ADDRESS(ROW(),COLUMN(),4),L!$A:$A,0)-1,SL,,)</f>
        <v>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v>
      </c>
      <c r="B41" s="191"/>
    </row>
    <row r="42" spans="1:2" ht="143.25" customHeight="1">
      <c r="A42" s="94" t="str">
        <f ca="1">OFFSET(L!$C$1,MATCH("Instructions"&amp;ADDRESS(ROW(),COLUMN(),4),L!$A:$A,0)-1,SL,,)</f>
        <v>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v>
      </c>
      <c r="B42" s="191"/>
    </row>
    <row r="43" spans="1:2" ht="64.5" customHeight="1">
      <c r="A43" s="94" t="str">
        <f ca="1">OFFSET(L!$C$1,MATCH("Instructions"&amp;ADDRESS(ROW(),COLUMN(),4),L!$A:$A,0)-1,SL,,)</f>
        <v>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v>
      </c>
      <c r="B43" s="191"/>
    </row>
    <row r="44" spans="1:2" ht="16" customHeight="1">
      <c r="A44" s="237"/>
      <c r="B44" s="191"/>
    </row>
    <row r="45" spans="1:2" ht="68">
      <c r="A45" s="95" t="str">
        <f ca="1">OFFSET(L!$C$1,MATCH("Instructions"&amp;ADDRESS(ROW(),COLUMN(),4),L!$A:$A,0)-1,SL,,)</f>
        <v>Instructions pour compléter la liste des fonderies.
Merci de répondre en ANGLAIS uniquement
Remarque: Les colonnes avec un astérisque (*) indiquent des champs obligatoires</v>
      </c>
      <c r="B45" s="191"/>
    </row>
    <row r="46" spans="1:2" ht="63.5" customHeight="1">
      <c r="A46" s="95" t="str">
        <f ca="1">OFFSET(L!$C$1,MATCH("Instructions"&amp;ADDRESS(ROW(),COLUMN(),4),L!$A:$A,0)-1,SL,,)</f>
        <v>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v>
      </c>
      <c r="B46" s="191"/>
    </row>
    <row r="47" spans="1:2" ht="52" hidden="1" customHeight="1">
      <c r="A47" s="94" t="e">
        <f ca="1">OFFSET(L!$C$1,MATCH("Instructions"&amp;ADDRESS(ROW(),COLUMN(),4),L!$A:$A,0)-1,SL,,)</f>
        <v>#N/A</v>
      </c>
      <c r="B47" s="191"/>
    </row>
    <row r="48" spans="1:2" ht="43.5" customHeight="1">
      <c r="A48" s="94" t="str">
        <f ca="1">OFFSET(L!$C$1,MATCH("Instructions"&amp;ADDRESS(ROW(),COLUMN(),4),L!$A:$A,0)-1,SL,,)</f>
        <v>1. Colonne d’entrée de l’identification de la fonderie. Si vous connaissez le numéro d’identification de la fonderie, saisissez-le dans la colonne A (les colonnes B, C, D, E, F, G, I et J se rempliront automatiquement). La colonne A ne se remplit pas automatiquement.</v>
      </c>
      <c r="B48" s="191"/>
    </row>
    <row r="49" spans="1:2" ht="55" customHeight="1">
      <c r="A49" s="94" t="str">
        <f ca="1">OFFSET(L!$C$1,MATCH("Instructions"&amp;ADDRESS(ROW(),COLUMN(),4),L!$A:$A,0)-1,SL,,)</f>
        <v>2. Métal (*) – Utiliser la liste déroulante pour sélectionner le métal pour lequel vous entrez l’information. Ce champ est obligatoire.</v>
      </c>
      <c r="B49" s="191"/>
    </row>
    <row r="50" spans="1:2" ht="68">
      <c r="A50" s="94" t="str">
        <f ca="1">OFFSET(L!$C$1,MATCH("Instructions"&amp;ADDRESS(ROW(),COLUMN(),4),L!$A:$A,0)-1,SL,,)</f>
        <v>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v>
      </c>
      <c r="B50" s="191"/>
    </row>
    <row r="51" spans="1:2" ht="45.75" customHeight="1">
      <c r="A51" s="94" t="str">
        <f ca="1">OFFSET(L!$C$1,MATCH("Instructions"&amp;ADDRESS(ROW(),COLUMN(),4),L!$A:$A,0)-1,SL,,)</f>
        <v>4. Nom de la fonderie (1) - Renseignez le nom de la fonderie si vous avez sélectionné « Fonderie non répertoriée » dans la colonne C. Ce champ se remplit automatiquement lorsqu’un nom de fonderie est sélectionné dans la colonne C. Ce champ est obligatoire.</v>
      </c>
      <c r="B51" s="191"/>
    </row>
    <row r="52" spans="1:2" ht="54" customHeight="1">
      <c r="A52" s="94" t="str">
        <f ca="1">OFFSET(L!$C$1,MATCH("Instructions"&amp;ADDRESS(ROW(),COLUMN(),4),L!$A:$A,0)-1,SL,,)</f>
        <v>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v>
      </c>
      <c r="B52" s="191"/>
    </row>
    <row r="53" spans="1:2" ht="54" customHeight="1">
      <c r="A53" s="94"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v>
      </c>
      <c r="B53" s="191"/>
    </row>
    <row r="54" spans="1:2" ht="35.5" customHeight="1">
      <c r="A54" s="94"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4" s="191"/>
    </row>
    <row r="55" spans="1:2" ht="21.75" customHeight="1">
      <c r="A55" s="94" t="str">
        <f ca="1">OFFSET(L!$C$1,MATCH("Instructions"&amp;ADDRESS(ROW(),COLUMN(),4),L!$A:$A,0)-1,SL,,)</f>
        <v>8. Rue de la fonderie – indique le nom de la rue où est située la fonderie. Ce champ est facultatif.</v>
      </c>
      <c r="B55" s="191"/>
    </row>
    <row r="56" spans="1:2" ht="28" customHeight="1">
      <c r="A56" s="94" t="str">
        <f ca="1">OFFSET(L!$C$1,MATCH("Instructions"&amp;ADDRESS(ROW(),COLUMN(),4),L!$A:$A,0)-1,SL,,)</f>
        <v>9. Ville de la fonderie – indique le nom de la ville où est située la fonderie. Ce champ est facultatif.</v>
      </c>
      <c r="B56" s="191"/>
    </row>
    <row r="57" spans="1:2" ht="26" customHeight="1">
      <c r="A57" s="94" t="str">
        <f ca="1">OFFSET(L!$C$1,MATCH("Instructions"&amp;ADDRESS(ROW(),COLUMN(),4),L!$A:$A,0)-1,SL,,)</f>
        <v>10. Emplacement de la fonderie : État/province, le cas échéant – indique l’État ou la province où est située la fonderie. Ce champ est facultatif.</v>
      </c>
      <c r="B57" s="191"/>
    </row>
    <row r="58" spans="1:2" ht="182.5" customHeight="1">
      <c r="A58" s="94" t="str">
        <f ca="1">OFFSET(L!$C$1,MATCH("Instructions"&amp;ADDRESS(ROW(),COLUMN(),4),L!$A:$A,0)-1,SL,,)</f>
        <v>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v>
      </c>
      <c r="B58" s="191"/>
    </row>
    <row r="59" spans="1:2" ht="76.5" customHeight="1">
      <c r="A59" s="94" t="str">
        <f ca="1">OFFSET(L!$C$1,MATCH("Instructions"&amp;ADDRESS(ROW(),COLUMN(),4),L!$A:$A,0)-1,SL,,)</f>
        <v>12. Adresse Email du contact de la fonderie - Indiquez l'adresse email du contact que vous avez identifié pour la fonderie. Exemple: John.Smith@SmelterXXX.com. Merci de lire les instructions sur le nom du contact de la fonderie avant de remplir ce champ.</v>
      </c>
      <c r="B59" s="191"/>
    </row>
    <row r="60" spans="1:2" ht="65" customHeight="1">
      <c r="A60" s="94"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v>
      </c>
      <c r="B60" s="191"/>
    </row>
    <row r="61" spans="1:2" ht="101" customHeight="1">
      <c r="A61" s="94"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v>
      </c>
      <c r="B61" s="191"/>
    </row>
    <row r="62" spans="1:2" ht="101" customHeight="1">
      <c r="A62" s="94" t="str">
        <f ca="1">OFFSET(L!$C$1,MATCH("Instructions"&amp;ADDRESS(ROW(),COLUMN(),4),L!$A:$A,0)-1,SL,,)</f>
        <v>15. Indique si la fonderie utilise uniquement des sources recyclées ou des débris pour ses procédés de fusion. Cette question est facultative. Les réponses possibles à cette question sont :
– Oui
– Non
– Ne sais pas</v>
      </c>
      <c r="B62" s="191"/>
    </row>
    <row r="63" spans="1:2" ht="54" customHeight="1">
      <c r="A63" s="94" t="str">
        <f ca="1">OFFSET(L!$C$1,MATCH("Instructions"&amp;ADDRESS(ROW(),COLUMN(),4),L!$A:$A,0)-1,SL,,)</f>
        <v>16. Commentaires - Zone de texte pour indiquer tout commentaire relatif à la fonderie. Exemple: la fonderie a été achetée par l'entreprise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CONDITIONS GENERALES</v>
      </c>
      <c r="B67" s="191"/>
    </row>
    <row r="68" spans="1:2" ht="116" customHeight="1">
      <c r="A68" s="95" t="str">
        <f ca="1">OFFSET(L!$C$1,MATCH("Instructions"&amp;ADDRESS(ROW(),COLUMN(),4),L!$A:$A,0)-1,SL,,)</f>
        <v>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v>
      </c>
      <c r="B68" s="191"/>
    </row>
    <row r="69" spans="1:2" ht="84.75" customHeight="1">
      <c r="A69" s="95" t="str">
        <f ca="1">OFFSET(L!$C$1,MATCH("Instructions"&amp;ADDRESS(ROW(),COLUMN(),4),L!$A:$A,0)-1,SL,,)</f>
        <v>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v>
      </c>
      <c r="B69" s="191"/>
    </row>
    <row r="70" spans="1:2" ht="83.5" customHeight="1">
      <c r="A70" s="95" t="str">
        <f ca="1">OFFSET(L!$C$1,MATCH("Instructions"&amp;ADDRESS(ROW(),COLUMN(),4),L!$A:$A,0)-1,SL,,)</f>
        <v>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v>
      </c>
      <c r="B70" s="191"/>
    </row>
    <row r="71" spans="1:2" ht="137.5" customHeight="1">
      <c r="A71" s="95"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v>
      </c>
      <c r="B71" s="191"/>
    </row>
    <row r="72" spans="1:2" ht="82.5" customHeight="1">
      <c r="A72" s="95" t="str">
        <f ca="1">OFFSET(L!$C$1,MATCH("Instructions"&amp;ADDRESS(ROW(),COLUMN(),4),L!$A:$A,0)-1,SL,,)</f>
        <v>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2" s="191"/>
    </row>
    <row r="73" spans="1:2" ht="34.5" customHeight="1">
      <c r="A73" s="94" t="str">
        <f ca="1">OFFSET(L!$C$1,MATCH("General"&amp;"Cpy",L!$A:$A,0)-1,SL,,)</f>
        <v>© 2021 Responsible Minerals Initiative. Tous droits réservés.</v>
      </c>
      <c r="B73" s="190"/>
    </row>
    <row r="74" spans="1:2" ht="16">
      <c r="A74" s="194" t="s">
        <v>0</v>
      </c>
      <c r="B74" s="190"/>
    </row>
    <row r="75" spans="1:2" ht="17"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baseColWidth="10" defaultColWidth="8.6640625" defaultRowHeight="13"/>
  <cols>
    <col min="1" max="1" width="20.5" style="58" customWidth="1"/>
    <col min="2" max="2" width="57.1640625" style="58" customWidth="1"/>
    <col min="3" max="16384" width="8.6640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baseColWidth="10" defaultColWidth="8.83203125" defaultRowHeight="13"/>
  <cols>
    <col min="2" max="2" width="27.33203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2C751DDC-5261-4644-BAC3-61ED6AE8D28A}"/>
    </customSheetView>
    <customSheetView guid="{4BDF1A28-30D5-449D-B20E-D6C97EF9FAE1}" showAutoFilter="1">
      <selection activeCell="C1" sqref="C1:D65536"/>
      <pageMargins left="0" right="0" top="0" bottom="0" header="0" footer="0"/>
      <pageSetup orientation="portrait"/>
      <autoFilter ref="B1:C1" xr:uid="{705A77E6-4A80-124C-A82B-0014980A42E4}"/>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1" defaultRowHeight="13"/>
  <cols>
    <col min="1" max="1" width="0.83203125" customWidth="1"/>
    <col min="2" max="2" width="10.1640625" customWidth="1"/>
    <col min="3" max="3" width="11.5" customWidth="1"/>
    <col min="4" max="4" width="17.1640625" style="159" customWidth="1"/>
    <col min="5" max="5" width="42.33203125" customWidth="1"/>
    <col min="6" max="6" width="53.33203125" customWidth="1"/>
    <col min="7" max="7" width="0.83203125" customWidth="1"/>
  </cols>
  <sheetData>
    <row r="1" spans="1:7" ht="14"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6">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6">
      <c r="A12" s="328"/>
      <c r="B12" s="185" t="s">
        <v>7</v>
      </c>
      <c r="C12" s="186" t="s">
        <v>8</v>
      </c>
      <c r="D12" s="187" t="s">
        <v>9</v>
      </c>
      <c r="E12" s="186" t="s">
        <v>10</v>
      </c>
      <c r="F12" s="186" t="s">
        <v>11</v>
      </c>
      <c r="G12" s="25"/>
    </row>
    <row r="13" spans="1:7" ht="78">
      <c r="A13" s="328"/>
      <c r="B13" s="247">
        <v>1</v>
      </c>
      <c r="C13" s="248" t="s">
        <v>12</v>
      </c>
      <c r="D13" s="249">
        <v>44489</v>
      </c>
      <c r="E13" s="250" t="s">
        <v>13</v>
      </c>
      <c r="F13" s="251" t="s">
        <v>14</v>
      </c>
      <c r="G13" s="25"/>
    </row>
    <row r="14" spans="1:7" ht="65">
      <c r="A14" s="328"/>
      <c r="B14" s="247">
        <v>1.01</v>
      </c>
      <c r="C14" s="248" t="s">
        <v>12</v>
      </c>
      <c r="D14" s="249">
        <v>44523</v>
      </c>
      <c r="E14" s="248" t="s">
        <v>14424</v>
      </c>
      <c r="F14" s="251" t="s">
        <v>14</v>
      </c>
      <c r="G14" s="25"/>
    </row>
    <row r="15" spans="1:7" ht="65">
      <c r="A15" s="328"/>
      <c r="B15" s="247">
        <v>1.02</v>
      </c>
      <c r="C15" s="248" t="s">
        <v>12</v>
      </c>
      <c r="D15" s="249">
        <v>44553</v>
      </c>
      <c r="E15" s="248" t="s">
        <v>14429</v>
      </c>
      <c r="F15" s="251" t="s">
        <v>14</v>
      </c>
      <c r="G15" s="25"/>
    </row>
    <row r="16" spans="1:7" ht="14" thickBot="1">
      <c r="A16" s="329"/>
      <c r="B16" s="330" t="str">
        <f ca="1">OFFSET(L!$C$1,MATCH("General"&amp;"Cpy",L!$A:$A,0)-1,SL,,)</f>
        <v>© 2021 Responsible Minerals Initiative. Tous droits réservés.</v>
      </c>
      <c r="C16" s="330"/>
      <c r="D16" s="330"/>
      <c r="E16" s="330"/>
      <c r="F16" s="330"/>
      <c r="G16" s="26"/>
    </row>
    <row r="17" ht="14"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68" customWidth="1"/>
    <col min="2" max="2" width="35.5" style="168" customWidth="1"/>
    <col min="3" max="3" width="105.5" style="168" customWidth="1"/>
    <col min="4" max="5" width="1.6640625" style="168" customWidth="1"/>
    <col min="6" max="6" width="52" style="168" customWidth="1"/>
    <col min="7" max="7" width="4.83203125" style="168" customWidth="1"/>
    <col min="8" max="16384" width="8.83203125" style="168"/>
  </cols>
  <sheetData>
    <row r="1" spans="1:8" ht="90.5" customHeight="1" thickTop="1">
      <c r="A1" s="334"/>
      <c r="B1" s="335"/>
      <c r="C1" s="335"/>
      <c r="D1" s="336"/>
    </row>
    <row r="2" spans="1:8" ht="17">
      <c r="A2" s="188"/>
      <c r="B2" s="189" t="str">
        <f ca="1">OFFSET(L!$C$1,MATCH("Definitions"&amp;ADDRESS(ROW(),COLUMN(),4),L!$A:$A,0)-1,SL,,)</f>
        <v>ITEM</v>
      </c>
      <c r="C2" s="189" t="str">
        <f ca="1">OFFSET(L!$C$1,MATCH("Definitions"&amp;ADDRESS(ROW(),COLUMN(),4),L!$A:$A,0)-1,SL,,)</f>
        <v>DÉFINITION</v>
      </c>
      <c r="D2" s="338"/>
      <c r="E2" s="190"/>
    </row>
    <row r="3" spans="1:8" ht="51">
      <c r="A3" s="188"/>
      <c r="B3" s="189" t="str">
        <f ca="1">OFFSET(L!$C$1,MATCH("Definitions"&amp;ADDRESS(ROW(),COLUMN(),4),L!$A:$A,0)-1,SL,,)</f>
        <v>Personne responsable</v>
      </c>
      <c r="C3" s="189" t="str">
        <f ca="1">OFFSET(L!$C$1,MATCH("Definitions"&amp;ADDRESS(ROW(),COLUMN(),4),L!$A:$A,0)-1,SL,,)</f>
        <v xml:space="preserve">Ce champ indique la personne responsable du contenu de la déclaration. La personne responsable peut être différente du contact. Il n’est pas autorisé d’utiliser le mot « identique » ou équivalent au lieu de fournir le nom de la personne responsable. </v>
      </c>
      <c r="D3" s="338"/>
      <c r="E3" s="191"/>
    </row>
    <row r="4" spans="1:8" ht="68">
      <c r="A4" s="188"/>
      <c r="B4" s="189" t="str">
        <f ca="1">OFFSET(L!$C$1,MATCH("Definitions"&amp;ADDRESS(ROW(),COLUMN(),4),L!$A:$A,0)-1,SL,,)</f>
        <v>Affineur de cobalt</v>
      </c>
      <c r="C4" s="189" t="str">
        <f ca="1">OFFSET(L!$C$1,MATCH("Definitions"&amp;ADDRESS(ROW(),COLUMN(),4),L!$A:$A,0)-1,SL,,)</f>
        <v>Une entité qui traite des concentrés, des produits semi-finis ou recyclés à partir du cobalt et qui fabrique un produit à base de cobalt pour une utilisation directe dans un procédé de fabrication en aval.</v>
      </c>
      <c r="D4" s="338"/>
      <c r="E4" s="191" t="s">
        <v>15</v>
      </c>
    </row>
    <row r="5" spans="1:8" ht="153">
      <c r="A5" s="188"/>
      <c r="B5" s="189" t="str">
        <f ca="1">OFFSET(L!$C$1,MATCH("Definitions"&amp;ADDRESS(ROW(),COLUMN(),4),L!$A:$A,0)-1,SL,,)</f>
        <v>Zones touchées par des conflits et à haut risque (CAHRA)</v>
      </c>
      <c r="C5" s="189" t="str">
        <f ca="1">OFFSET(L!$C$1,MATCH("Definitions"&amp;ADDRESS(ROW(),COLUMN(),4),L!$A:$A,0)-1,SL,,)</f>
        <v>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v>
      </c>
      <c r="D5" s="338"/>
      <c r="E5" s="191"/>
    </row>
    <row r="6" spans="1:8" ht="153">
      <c r="A6" s="188"/>
      <c r="B6" s="189" t="str">
        <f ca="1">OFFSET(L!$C$1,MATCH("Definitions"&amp;ADDRESS(ROW(),COLUMN(),4),L!$A:$A,0)-1,SL,,)</f>
        <v>Déclaration de champ d’application ou de classe</v>
      </c>
      <c r="C6" s="189" t="str">
        <f ca="1">OFFSET(L!$C$1,MATCH("Definitions"&amp;ADDRESS(ROW(),COLUMN(),4),L!$A:$A,0)-1,SL,,)</f>
        <v>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v>
      </c>
      <c r="D6" s="338"/>
      <c r="E6" s="191" t="s">
        <v>16</v>
      </c>
    </row>
    <row r="7" spans="1:8" ht="102">
      <c r="A7" s="188"/>
      <c r="B7" s="189" t="str">
        <f ca="1">OFFSET(L!$C$1,MATCH("Definitions"&amp;ADDRESS(ROW(),COLUMN(),4),L!$A:$A,0)-1,SL,,)</f>
        <v>Diligence raisonnable</v>
      </c>
      <c r="C7" s="189" t="str">
        <f ca="1">OFFSET(L!$C$1,MATCH("Definitions"&amp;ADDRESS(ROW(),COLUMN(),4),L!$A:$A,0)-1,SL,,)</f>
        <v>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v>
      </c>
      <c r="D7" s="338"/>
      <c r="E7" s="191" t="s">
        <v>17</v>
      </c>
    </row>
    <row r="8" spans="1:8" ht="85">
      <c r="A8" s="188"/>
      <c r="B8" s="189" t="str">
        <f ca="1">OFFSET(L!$C$1,MATCH("Definitions"&amp;ADDRESS(ROW(),COLUMN(),4),L!$A:$A,0)-1,SL,,)</f>
        <v>Cabinet d’audit indépendant du secteur privé</v>
      </c>
      <c r="C8" s="189" t="str">
        <f ca="1">OFFSET(L!$C$1,MATCH("Definitions"&amp;ADDRESS(ROW(),COLUMN(),4),L!$A:$A,0)-1,SL,,)</f>
        <v>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v>
      </c>
      <c r="D8" s="338"/>
      <c r="E8" s="191" t="s">
        <v>18</v>
      </c>
    </row>
    <row r="9" spans="1:8" ht="51">
      <c r="A9" s="188"/>
      <c r="B9" s="189" t="str">
        <f ca="1">OFFSET(L!$C$1,MATCH("Definitions"&amp;ADDRESS(ROW(),COLUMN(),4),L!$A:$A,0)-1,SL,,)</f>
        <v>Ajouté intentionnellement</v>
      </c>
      <c r="C9" s="189" t="str">
        <f ca="1">OFFSET(L!$C$1,MATCH("Definitions"&amp;ADDRESS(ROW(),COLUMN(),4),L!$A:$A,0)-1,SL,,)</f>
        <v>« Ajouté intentionnellement » est communément admis comme l’utilisation délibérée d’une substance, ou dans ce cas d’un métal, dans la formulation d’un produit où la présence continue est souhaitable pour procurer une caractéristique, un aspect ou une qualité spécifique.</v>
      </c>
      <c r="D9" s="338"/>
      <c r="E9" s="191" t="s">
        <v>17</v>
      </c>
      <c r="H9" s="168">
        <v>14</v>
      </c>
    </row>
    <row r="10" spans="1:8" ht="136">
      <c r="A10" s="188"/>
      <c r="B10" s="189" t="str">
        <f ca="1">OFFSET(L!$C$1,MATCH("Definitions"&amp;ADDRESS(ROW(),COLUMN(),4),L!$A:$A,0)-1,SL,,)</f>
        <v>OCDE</v>
      </c>
      <c r="C10" s="189" t="str">
        <f ca="1">OFFSET(L!$C$1,MATCH("Definitions"&amp;ADDRESS(ROW(),COLUMN(),4),L!$A:$A,0)-1,SL,,)</f>
        <v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v>
      </c>
      <c r="D10" s="338"/>
      <c r="E10" s="191"/>
    </row>
    <row r="11" spans="1:8" ht="36.5" customHeight="1">
      <c r="A11" s="188"/>
      <c r="B11" s="189" t="str">
        <f ca="1">OFFSET(L!$C$1,MATCH("Definitions"&amp;ADDRESS(ROW(),COLUMN(),4),L!$A:$A,0)-1,SL,,)</f>
        <v>Mica (Naturel)</v>
      </c>
      <c r="C11" s="189" t="str">
        <f ca="1">OFFSET(L!$C$1,MATCH("Definitions"&amp;ADDRESS(ROW(),COLUMN(),4),L!$A:$A,0)-1,SL,,)</f>
        <v>Le mica naturel est un minerai exploité ou d'origine naturelle comme la muscovite et le phlogopite.</v>
      </c>
      <c r="D11" s="338"/>
      <c r="E11" s="191" t="s">
        <v>17</v>
      </c>
    </row>
    <row r="12" spans="1:8" ht="37.5" customHeight="1">
      <c r="A12" s="188"/>
      <c r="B12" s="189" t="str">
        <f ca="1">OFFSET(L!$C$1,MATCH("Definitions"&amp;ADDRESS(ROW(),COLUMN(),4),L!$A:$A,0)-1,SL,,)</f>
        <v>Mica(Synthétique)</v>
      </c>
      <c r="C12" s="189" t="str">
        <f ca="1">OFFSET(L!$C$1,MATCH("Definitions"&amp;ADDRESS(ROW(),COLUMN(),4),L!$A:$A,0)-1,SL,,)</f>
        <v>Le mica synthétique (fluorophlogopite) est un matériau synthétique composé de matériaux tels que le magnésium, l’aluminium et le silicium.</v>
      </c>
      <c r="D12" s="338"/>
      <c r="E12" s="191"/>
    </row>
    <row r="13" spans="1:8" ht="102">
      <c r="A13" s="188"/>
      <c r="B13" s="189" t="str">
        <f ca="1">OFFSET(L!$C$1,MATCH("Definitions"&amp;ADDRESS(ROW(),COLUMN(),4),L!$A:$A,0)-1,SL,,)</f>
        <v>Transformateur</v>
      </c>
      <c r="C13" s="189" t="str">
        <f ca="1">OFFSET(L!$C$1,MATCH("Definitions"&amp;ADDRESS(ROW(),COLUMN(),4),L!$A:$A,0)-1,SL,,)</f>
        <v>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v>
      </c>
      <c r="D13" s="338"/>
      <c r="E13" s="191"/>
    </row>
    <row r="14" spans="1:8" ht="30" customHeight="1">
      <c r="A14" s="188"/>
      <c r="B14" s="189" t="str">
        <f ca="1">OFFSET(L!$C$1,MATCH("Definitions"&amp;ADDRESS(ROW(),COLUMN(),4),L!$A:$A,0)-1,SL,,)</f>
        <v>Produit</v>
      </c>
      <c r="C14" s="189" t="str">
        <f ca="1">OFFSET(L!$C$1,MATCH("Definitions"&amp;ADDRESS(ROW(),COLUMN(),4),L!$A:$A,0)-1,SL,,)</f>
        <v>Le produit fini d’une entreprise est un matériel ou un élément qui est arrivé au stade final de sa fabrication et est disponible pour la distribution ou la vente aux clients.</v>
      </c>
      <c r="D14" s="338"/>
      <c r="E14" s="191"/>
    </row>
    <row r="15" spans="1:8" ht="153">
      <c r="A15" s="188"/>
      <c r="B15" s="189" t="str">
        <f ca="1">OFFSET(L!$C$1,MATCH("Definitions"&amp;ADDRESS(ROW(),COLUMN(),4),L!$A:$A,0)-1,SL,,)</f>
        <v>Sources de produits recyclés ou déchets</v>
      </c>
      <c r="C15" s="189" t="str">
        <f ca="1">OFFSET(L!$C$1,MATCH("Definitions"&amp;ADDRESS(ROW(),COLUMN(),4),L!$A:$A,0)-1,SL,,)</f>
        <v>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v>
      </c>
      <c r="D15" s="338"/>
      <c r="E15" s="191"/>
    </row>
    <row r="16" spans="1:8" ht="68">
      <c r="A16" s="188"/>
      <c r="B16" s="189" t="str">
        <f ca="1">OFFSET(L!$C$1,MATCH("Definitions"&amp;ADDRESS(ROW(),COLUMN(),4),L!$A:$A,0)-1,SL,,)</f>
        <v>Responsible Business Alliance (RBA)</v>
      </c>
      <c r="C16" s="189" t="str">
        <f ca="1">OFFSET(L!$C$1,MATCH("Definitions"&amp;ADDRESS(ROW(),COLUMN(),4),L!$A:$A,0)-1,SL,,)</f>
        <v>La Responsible Business Alliance, fondée en 2004, est la plus grande coalition industrielle dédiée à la responsabilité de la chaîne d'approvisionnement électronique.
(http://www.responsiblebusiness.org)</v>
      </c>
      <c r="D16" s="338"/>
      <c r="E16" s="191" t="s">
        <v>17</v>
      </c>
    </row>
    <row r="17" spans="1:5" ht="85">
      <c r="A17" s="188"/>
      <c r="B17" s="189" t="str">
        <f ca="1">OFFSET(L!$C$1,MATCH("Definitions"&amp;ADDRESS(ROW(),COLUMN(),4),L!$A:$A,0)-1,SL,,)</f>
        <v>Processus d’assurance des minéraux responsables (RMAP)</v>
      </c>
      <c r="C17" s="189" t="str">
        <f ca="1">OFFSET(L!$C$1,MATCH("Definitions"&amp;ADDRESS(ROW(),COLUMN(),4),L!$A:$A,0)-1,SL,,)</f>
        <v>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v>
      </c>
      <c r="D17" s="338"/>
      <c r="E17" s="191" t="s">
        <v>18</v>
      </c>
    </row>
    <row r="18" spans="1:5" ht="187">
      <c r="A18" s="188"/>
      <c r="B18" s="189" t="str">
        <f ca="1">OFFSET(L!$C$1,MATCH("Definitions"&amp;ADDRESS(ROW(),COLUMN(),4),L!$A:$A,0)-1,SL,,)</f>
        <v>Initiative pour des minerais responsables (RMI)</v>
      </c>
      <c r="C18" s="189" t="str">
        <f ca="1">OFFSET(L!$C$1,MATCH("Definitions"&amp;ADDRESS(ROW(),COLUMN(),4),L!$A:$A,0)-1,SL,,)</f>
        <v>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v>
      </c>
      <c r="D18" s="338"/>
      <c r="E18" s="191"/>
    </row>
    <row r="19" spans="1:5" ht="170">
      <c r="A19" s="188"/>
      <c r="B19" s="189" t="str">
        <f ca="1">OFFSET(L!$C$1,MATCH("Definitions"&amp;ADDRESS(ROW(),COLUMN(),4),L!$A:$A,0)-1,SL,,)</f>
        <v>Liste de fonderies conformes RMAP</v>
      </c>
      <c r="C19" s="189" t="str">
        <f ca="1">OFFSET(L!$C$1,MATCH("Definitions"&amp;ADDRESS(ROW(),COLUMN(),4),L!$A:$A,0)-1,SL,,)</f>
        <v>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v>
      </c>
      <c r="D19" s="338"/>
      <c r="E19" s="191" t="s">
        <v>17</v>
      </c>
    </row>
    <row r="20" spans="1:5" ht="67" customHeight="1">
      <c r="A20" s="188"/>
      <c r="B20" s="189" t="str">
        <f ca="1">OFFSET(L!$C$1,MATCH("Definitions"&amp;ADDRESS(ROW(),COLUMN(),4),L!$A:$A,0)-1,SL,,)</f>
        <v>Fonderie</v>
      </c>
      <c r="C20" s="189" t="str">
        <f ca="1">OFFSET(L!$C$1,MATCH("Definitions"&amp;ADDRESS(ROW(),COLUMN(),4),L!$A:$A,0)-1,SL,,)</f>
        <v>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v>
      </c>
      <c r="D20" s="338"/>
      <c r="E20" s="191" t="s">
        <v>15</v>
      </c>
    </row>
    <row r="21" spans="1:5" ht="68">
      <c r="A21" s="188"/>
      <c r="B21" s="189" t="str">
        <f ca="1">OFFSET(L!$C$1,MATCH("Definitions"&amp;ADDRESS(ROW(),COLUMN(),4),L!$A:$A,0)-1,SL,,)</f>
        <v>Numéro d’identification d’une fonderie</v>
      </c>
      <c r="C21" s="189" t="str">
        <f ca="1">OFFSET(L!$C$1,MATCH("Definitions"&amp;ADDRESS(ROW(),COLUMN(),4),L!$A:$A,0)-1,SL,,)</f>
        <v>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v>
      </c>
      <c r="D21" s="338"/>
      <c r="E21" s="191"/>
    </row>
    <row r="22" spans="1:5" ht="16">
      <c r="A22" s="188"/>
      <c r="B22" s="337" t="str">
        <f ca="1">OFFSET(L!$C$1,MATCH("General"&amp;"Cpy",L!$A:$A,0)-1,SL,,)</f>
        <v>© 2021 Responsible Minerals Initiative. Tous droits réservés.</v>
      </c>
      <c r="C22" s="337"/>
      <c r="D22" s="338"/>
      <c r="E22" s="191"/>
    </row>
    <row r="23" spans="1:5" ht="14" thickBot="1">
      <c r="A23" s="192"/>
      <c r="B23" s="193"/>
      <c r="C23" s="193"/>
      <c r="D23" s="339"/>
    </row>
    <row r="24" spans="1:5" ht="14"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D3" sqref="D3"/>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Modèle de rapport sur les minerais élargi (Extended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398</v>
      </c>
      <c r="E3" s="400"/>
      <c r="F3" s="401"/>
      <c r="G3" s="401"/>
      <c r="H3" s="401"/>
      <c r="I3" s="401"/>
      <c r="J3" s="202" t="s">
        <v>14430</v>
      </c>
      <c r="K3" s="30"/>
      <c r="L3" s="103"/>
      <c r="P3" s="39">
        <f>MATCH($D$3,LN,0)</f>
        <v>5</v>
      </c>
    </row>
    <row r="4" spans="1:34" ht="16">
      <c r="A4" s="28"/>
      <c r="B4" s="388" t="str">
        <f ca="1">OFFSET(L!$C$1,MATCH("Declaration"&amp;ADDRESS(ROW(),COLUMN(),4),L!$A:$A,0)-1,SL,,)</f>
        <v>Le but de ce document est de collecter des informations sur la provenance du cobalt ou du mica naturel.</v>
      </c>
      <c r="C4" s="388"/>
      <c r="D4" s="388"/>
      <c r="E4" s="388"/>
      <c r="F4" s="388"/>
      <c r="G4" s="388"/>
      <c r="H4" s="388"/>
      <c r="I4" s="392" t="str">
        <f ca="1">OFFSET(L!$C$1,MATCH("Declaration"&amp;ADDRESS(ROW(),COLUMN(),4),L!$A:$A,0)-1,SL,,)</f>
        <v>Lien vers les Conditions générales</v>
      </c>
      <c r="J4" s="392"/>
      <c r="K4" s="30"/>
      <c r="L4" s="105"/>
      <c r="P4" s="3"/>
      <c r="Q4" s="3"/>
      <c r="R4" s="3"/>
      <c r="S4" s="3"/>
      <c r="T4" s="3"/>
      <c r="U4" s="3"/>
      <c r="V4" s="3"/>
      <c r="W4" s="3"/>
      <c r="X4" s="3"/>
      <c r="Y4" s="3"/>
      <c r="Z4" s="3"/>
      <c r="AA4" s="3"/>
      <c r="AB4" s="3"/>
      <c r="AC4" s="3"/>
      <c r="AD4" s="3"/>
      <c r="AE4" s="3"/>
      <c r="AF4" s="3"/>
      <c r="AG4" s="3"/>
      <c r="AH4" s="3"/>
    </row>
    <row r="5" spans="1:34" ht="16">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88" t="str">
        <f ca="1">OFFSET(L!$C$1,MATCH("Declaration"&amp;ADDRESS(ROW(),COLUMN(),4),L!$A:$A,0)-1,SL,,)</f>
        <v>Les champs obligatoires sont indiqués par un astérisque (*). Consultez l’onglet Instructions pour savoir comment répondre à chaque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6">
      <c r="A7" s="28"/>
      <c r="B7" s="393" t="str">
        <f ca="1">OFFSET(L!$C$1,MATCH("Declaration"&amp;ADDRESS(ROW(),COLUMN(),4),L!$A:$A,0)-1,SL,,)</f>
        <v>Informations sur l’entreprise</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Nom de l’entreprise (*) :</v>
      </c>
      <c r="C8" s="67"/>
      <c r="D8" s="385"/>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Périmètre de la déclaration (*) :</v>
      </c>
      <c r="C9" s="67"/>
      <c r="D9" s="369"/>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du périmètre :</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6">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Identifiant unique de l’entreprise :</v>
      </c>
      <c r="C12" s="68"/>
      <c r="D12" s="365"/>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Autorité délivrant l’identifiant unique :</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Adresse :</v>
      </c>
      <c r="C14" s="68"/>
      <c r="D14" s="365"/>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Nom du contact (*) :</v>
      </c>
      <c r="C15" s="68"/>
      <c r="D15" s="365"/>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du contact (*) :</v>
      </c>
      <c r="C16" s="68"/>
      <c r="D16" s="404"/>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Téléphone du contact (*) :</v>
      </c>
      <c r="C17" s="68"/>
      <c r="D17" s="365"/>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Nom de la personne responsable de la déclaration (*) :</v>
      </c>
      <c r="C18" s="68"/>
      <c r="D18" s="365"/>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Titre du responsable :</v>
      </c>
      <c r="C19" s="68"/>
      <c r="D19" s="365"/>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du responsable (*) :</v>
      </c>
      <c r="C20" s="68"/>
      <c r="D20" s="404"/>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Téléphone du responsable :</v>
      </c>
      <c r="C21" s="125"/>
      <c r="D21" s="365"/>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Date de la déclaration (*) :</v>
      </c>
      <c r="C22" s="69"/>
      <c r="D22" s="374"/>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99" t="str">
        <f ca="1">OFFSET(L!$C$1,MATCH("Declaration"&amp;ADDRESS(ROW(),COLUMN(),4),L!$A:$A,0)-1,SL,,)</f>
        <v>Répondre aux questions 1 à 7 suivantes pour le périmètre de la déclaration indiqué ci-dessus</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Du cobalt ou du mica naturel est-il intentionnellement ajouté ou utilisé dans le(s) produit(s) ou les processus de production ?</v>
      </c>
      <c r="C25" s="14"/>
      <c r="D25" s="362" t="str">
        <f ca="1">OFFSET(L!$C$1,MATCH("Declaration"&amp;ADDRESS(ROW(),COLUMN(),4),L!$A:$A,0)-1,SL,,)</f>
        <v>Réponse</v>
      </c>
      <c r="E25" s="362"/>
      <c r="F25" s="15"/>
      <c r="G25" s="38" t="str">
        <f ca="1">OFFSET(L!$C$1,MATCH("Declaration"&amp;ADDRESS(ROW(),COLUMN(),4),L!$A:$A,0)-1,SL,,)</f>
        <v>Commentaires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40"/>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40"/>
      <c r="E27" s="341"/>
      <c r="F27" s="9"/>
      <c r="G27" s="342"/>
      <c r="H27" s="343"/>
      <c r="I27" s="343"/>
      <c r="J27" s="344"/>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Reste-t-il du cobalt ou du mica naturel dans le(s) produit(s) ? (*)</v>
      </c>
      <c r="C31" s="14"/>
      <c r="D31" s="364" t="str">
        <f ca="1">D25</f>
        <v>Réponse</v>
      </c>
      <c r="E31" s="364"/>
      <c r="F31" s="15"/>
      <c r="G31" s="38" t="str">
        <f ca="1">G25</f>
        <v>Commentaires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Est-ce que l’une des fonderies ou des transformateurs de votre chaîne d’approvisionnement se fournit en cobalt ou en mica naturel dans une zone touchée par des conflits et à haut risque ? (Directive de l’OCDE sur la diligence raisonnable, voir l’onglet Définitions)(*)</v>
      </c>
      <c r="C37" s="7"/>
      <c r="D37" s="364" t="str">
        <f ca="1">D25</f>
        <v>Réponse</v>
      </c>
      <c r="E37" s="364"/>
      <c r="F37" s="15"/>
      <c r="G37" s="38" t="str">
        <f ca="1">G25</f>
        <v>Commentaires</v>
      </c>
      <c r="H37" s="378"/>
      <c r="I37" s="378"/>
      <c r="J37" s="378"/>
      <c r="K37" s="30"/>
      <c r="L37" s="100" t="s">
        <v>21</v>
      </c>
      <c r="P37" s="39">
        <f>COUNTIF(D$26:D$27,"No")+COUNTIF(D$26:D$27,"Unknown")+COUNTIF(D$32:D$33,"No")+COUNTIF(D$32:D$33,"Unknown")</f>
        <v>0</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4) Est-ce que 100 % du cobalt du mica naturel provient de sources recyclées ou de déchets ?(*)</v>
      </c>
      <c r="C43" s="7"/>
      <c r="D43" s="364" t="str">
        <f ca="1">D25</f>
        <v>Réponse</v>
      </c>
      <c r="E43" s="364"/>
      <c r="F43" s="15"/>
      <c r="G43" s="38" t="str">
        <f ca="1">G25</f>
        <v>Commentaires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Combien de fournisseurs concernés (en %) ont répondu à l’enquête sur la chaîne d’approvisionnement ?(*)</v>
      </c>
      <c r="C49" s="7"/>
      <c r="D49" s="364" t="str">
        <f ca="1">D25</f>
        <v>Réponse</v>
      </c>
      <c r="E49" s="364"/>
      <c r="F49" s="15"/>
      <c r="G49" s="38" t="str">
        <f ca="1">G25</f>
        <v>Commentaires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Avez-vous identifié toutes les fonderies et transformateurs qui fournissent le cobalt ou le mica naturel à votre chaîne d’approvisionnement ?(*)</v>
      </c>
      <c r="C55" s="7"/>
      <c r="D55" s="364" t="str">
        <f ca="1">D25</f>
        <v>Réponse</v>
      </c>
      <c r="E55" s="364"/>
      <c r="F55" s="15"/>
      <c r="G55" s="38" t="str">
        <f ca="1">G25</f>
        <v>Commentaires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Est-ce que toutes les informations pertinentes reçues des fonderies et transformateurs par votre société ont été mentionnées dans cette déclaration ?(*)</v>
      </c>
      <c r="C61" s="7"/>
      <c r="D61" s="364" t="str">
        <f ca="1">D25</f>
        <v>Réponse</v>
      </c>
      <c r="E61" s="364"/>
      <c r="F61" s="15"/>
      <c r="G61" s="38" t="str">
        <f ca="1">G25</f>
        <v>Commentaires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51" t="str">
        <f ca="1">OFFSET(L!$C$1,MATCH("Declaration"&amp;ADDRESS(ROW(),COLUMN(),4),L!$A:$A,0)-1,SL,,)</f>
        <v>Répondre à la question suivante au niveau de l’entreprise</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2" t="str">
        <f ca="1">D25</f>
        <v>Réponse</v>
      </c>
      <c r="E68" s="362"/>
      <c r="F68" s="47"/>
      <c r="G68" s="362" t="str">
        <f ca="1">G25</f>
        <v>Commentaires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Avez-vous mis en place une politique responsable d’approvisionnement en minerais ?(*)</v>
      </c>
      <c r="C69" s="51"/>
      <c r="D69" s="340"/>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B. Votre politique responsable d’approvisionnement en minerais est-elle disponible sur votre site Web ? (remarque : si oui, l'utilisateur doit spécifier l'URL dans le champ commentaire.)(*)</v>
      </c>
      <c r="C71" s="51"/>
      <c r="D71" s="340"/>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Est-ce que vous imposez à vos fournisseurs directs de s’approvisionner en cobalt ou en mica naturel auprès de fonderies ou transformateurs dont les pratiques de diligence raisonnable ont été validées par un programme d’audit externe indépendant ?(*)</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Exigez-vous des pratiques de diligence raisonnable concernant l'approvisionnement responsable ?(*)</v>
      </c>
      <c r="C77" s="51"/>
      <c r="D77" s="340"/>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Votre société réalise-t-elle des enquêtes sur la chaîne d’approvisionnement en cobalt ou en mica naturel de votre ou vos fournisseurs concernés ?(*)</v>
      </c>
      <c r="C79" s="51"/>
      <c r="D79" s="352"/>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6">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F. Comparez-vous les informations de diligence raisonnable reçues de vos fournisseurs aux attentes de votre société ?(*)</v>
      </c>
      <c r="C81" s="51"/>
      <c r="D81" s="340"/>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6">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G. Votre processus d’examen comprend-il la gestion des mesures correctives ?(*)</v>
      </c>
      <c r="C83" s="51"/>
      <c r="D83" s="340"/>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6">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7" thickBot="1">
      <c r="A85" s="345" t="str">
        <f ca="1">OFFSET(L!$C$1,MATCH("General"&amp;"Cpy",L!$A:$A,0)-1,SL,,)</f>
        <v>© 2021 Responsible Minerals Initiative. Tous droits réservés.</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84" t="s">
        <v>28</v>
      </c>
    </row>
    <row r="91" spans="1:34" ht="17" hidden="1">
      <c r="B91" s="184" t="s">
        <v>25</v>
      </c>
    </row>
    <row r="92" spans="1:34" ht="17" hidden="1">
      <c r="B92" s="184" t="s">
        <v>29</v>
      </c>
    </row>
    <row r="93" spans="1:34" ht="17" hidden="1">
      <c r="B93" s="184" t="s">
        <v>30</v>
      </c>
    </row>
    <row r="94" spans="1:34" ht="17" hidden="1">
      <c r="B94" s="184" t="s">
        <v>28</v>
      </c>
    </row>
    <row r="95" spans="1:34" ht="17" hidden="1">
      <c r="B95" s="184" t="s">
        <v>25</v>
      </c>
    </row>
    <row r="96" spans="1:34" ht="17" hidden="1">
      <c r="B96" s="184" t="s">
        <v>29</v>
      </c>
    </row>
    <row r="97" spans="2:2" ht="17" hidden="1">
      <c r="B97" s="184" t="s">
        <v>31</v>
      </c>
    </row>
    <row r="98" spans="2:2" ht="16" hidden="1">
      <c r="B98" s="209">
        <v>1</v>
      </c>
    </row>
    <row r="99" spans="2:2" ht="17" hidden="1">
      <c r="B99" s="184" t="s">
        <v>32</v>
      </c>
    </row>
    <row r="100" spans="2:2" ht="17" hidden="1">
      <c r="B100" s="184" t="s">
        <v>33</v>
      </c>
    </row>
    <row r="101" spans="2:2" ht="17" hidden="1">
      <c r="B101" s="184" t="s">
        <v>34</v>
      </c>
    </row>
    <row r="102" spans="2:2" ht="17" hidden="1">
      <c r="B102" s="184" t="s">
        <v>35</v>
      </c>
    </row>
    <row r="103" spans="2:2" ht="17" hidden="1">
      <c r="B103" s="184" t="s">
        <v>36</v>
      </c>
    </row>
    <row r="104" spans="2:2" ht="17" hidden="1">
      <c r="B104" s="184" t="s">
        <v>37</v>
      </c>
    </row>
    <row r="105" spans="2:2" ht="17" hidden="1">
      <c r="B105" s="184" t="s">
        <v>28</v>
      </c>
    </row>
    <row r="106" spans="2:2" ht="17" hidden="1">
      <c r="B106" s="184" t="s">
        <v>25</v>
      </c>
    </row>
    <row r="107" spans="2:2" ht="17" hidden="1">
      <c r="B107" s="184" t="s">
        <v>37</v>
      </c>
    </row>
    <row r="108" spans="2:2" ht="17" hidden="1">
      <c r="B108" s="184" t="s">
        <v>38</v>
      </c>
    </row>
    <row r="109" spans="2:2" ht="17" hidden="1">
      <c r="B109" s="184" t="s">
        <v>25</v>
      </c>
    </row>
    <row r="110" spans="2:2" ht="17" hidden="1">
      <c r="B110" s="184" t="s">
        <v>28</v>
      </c>
    </row>
    <row r="111" spans="2:2" ht="17" hidden="1">
      <c r="B111" s="184" t="s">
        <v>25</v>
      </c>
    </row>
    <row r="112" spans="2:2" ht="17" hidden="1">
      <c r="B112" s="184" t="s">
        <v>29</v>
      </c>
    </row>
    <row r="113" spans="2:2" ht="17" hidden="1">
      <c r="B113" s="184" t="s">
        <v>39</v>
      </c>
    </row>
    <row r="114" spans="2:2" ht="17" hidden="1">
      <c r="B114" s="184" t="s">
        <v>40</v>
      </c>
    </row>
    <row r="115" spans="2:2" ht="17" hidden="1">
      <c r="B115" s="184" t="s">
        <v>41</v>
      </c>
    </row>
    <row r="116" spans="2:2" ht="17" hidden="1">
      <c r="B116" s="184" t="s">
        <v>42</v>
      </c>
    </row>
    <row r="117" spans="2:2" ht="17" hidden="1">
      <c r="B117" s="184" t="s">
        <v>25</v>
      </c>
    </row>
    <row r="118" spans="2:2" ht="17" hidden="1">
      <c r="B118" s="184" t="s">
        <v>28</v>
      </c>
    </row>
    <row r="119" spans="2:2" ht="17" hidden="1">
      <c r="B119" s="184" t="s">
        <v>43</v>
      </c>
    </row>
    <row r="120" spans="2:2" ht="17"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3203125" defaultRowHeight="13"/>
  <cols>
    <col min="1" max="1" width="13.6640625" style="182"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POUR COMMENCER :</v>
      </c>
      <c r="C2" s="144"/>
      <c r="D2" s="144"/>
      <c r="E2" s="144"/>
      <c r="F2" s="173"/>
      <c r="G2" s="173"/>
      <c r="H2" s="173"/>
      <c r="I2" s="327"/>
      <c r="J2" s="405" t="s">
        <v>45</v>
      </c>
      <c r="K2" s="406"/>
      <c r="L2" s="406"/>
      <c r="M2" s="406"/>
      <c r="N2" s="406"/>
      <c r="O2" s="406"/>
      <c r="P2" s="174"/>
      <c r="Q2" s="175"/>
      <c r="R2" s="176"/>
      <c r="S2" s="176"/>
      <c r="T2" s="176"/>
      <c r="AH2" s="132" t="s">
        <v>28</v>
      </c>
    </row>
    <row r="3" spans="1:34" s="17" customFormat="1" ht="240.5" customHeight="1">
      <c r="A3" s="219"/>
      <c r="B3" s="407" t="str">
        <f ca="1">OFFSET(L!$C$1,MATCH("Smelter List"&amp;ADDRESS(ROW(),COLUMN(),4),L!$A:$A,0)-1,SL,,)</f>
        <v>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407"/>
      <c r="D3" s="407"/>
      <c r="E3" s="407"/>
      <c r="F3" s="177"/>
      <c r="G3" s="408" t="str">
        <f ca="1">OFFSET(L!$C$1,MATCH("General"&amp;"Cpy",L!$A:$A,0)-1,SL,,)</f>
        <v>© 2021 Responsible Minerals Initiative. Tous droits réservés.</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 customHeight="1">
      <c r="A4" s="220" t="str">
        <f ca="1">OFFSET(L!$C$1,MATCH("Smelter List"&amp;ADDRESS(ROW(),COLUMN(),4),L!$A:$A,0)-1,SL,,)</f>
        <v>Colonne de saisie du numéro d’identification de la fonderie</v>
      </c>
      <c r="B4" s="130" t="str">
        <f ca="1">OFFSET(L!$C$1,MATCH("Smelter List"&amp;ADDRESS(ROW(),COLUMN(),4),L!$A:$A,0)-1,SL,,)</f>
        <v>Métal (*)</v>
      </c>
      <c r="C4" s="130" t="str">
        <f ca="1">OFFSET(L!$C$1,MATCH("Smelter List"&amp;ADDRESS(ROW(),COLUMN(),4),L!$A:$A,0)-1,SL,,)</f>
        <v>Recherche de fonderie (*)</v>
      </c>
      <c r="D4" s="130" t="str">
        <f ca="1">OFFSET(L!$C$1,MATCH("Smelter List"&amp;ADDRESS(ROW(),COLUMN(),4),L!$A:$A,0)-1,SL,,)</f>
        <v>Nom de la fonderie (1)</v>
      </c>
      <c r="E4" s="130" t="str">
        <f ca="1">OFFSET(L!$C$1,MATCH("Smelter List"&amp;ADDRESS(ROW(),COLUMN(),4),L!$A:$A,0)-1,SL,,)</f>
        <v>Localisation de la fonderie : Pays (*)</v>
      </c>
      <c r="F4" s="130" t="str">
        <f ca="1">OFFSET(L!$C$1,MATCH("Smelter List"&amp;ADDRESS(ROW(),COLUMN(),4),L!$A:$A,0)-1,SL,,)</f>
        <v>Identifiant de la fonderie</v>
      </c>
      <c r="G4" s="130" t="str">
        <f ca="1">OFFSET(L!$C$1,MATCH("Smelter List"&amp;ADDRESS(ROW(),COLUMN(),4),L!$A:$A,0)-1,SL,,)</f>
        <v>Source de l’identifiant de la fonderie</v>
      </c>
      <c r="H4" s="131" t="str">
        <f ca="1">OFFSET(L!$C$1,MATCH("Smelter List"&amp;ADDRESS(ROW(),COLUMN(),4),L!$A:$A,0)-1,SL,,)</f>
        <v>Localisation de la fonderie : Rue</v>
      </c>
      <c r="I4" s="131" t="str">
        <f ca="1">OFFSET(L!$C$1,MATCH("Smelter List"&amp;ADDRESS(ROW(),COLUMN(),4),L!$A:$A,0)-1,SL,,)</f>
        <v>Localisation de la fonderie : Ville</v>
      </c>
      <c r="J4" s="131" t="str">
        <f ca="1">OFFSET(L!$C$1,MATCH("Smelter List"&amp;ADDRESS(ROW(),COLUMN(),4),L!$A:$A,0)-1,SL,,)</f>
        <v>Localisation de la fonderie : État / Province</v>
      </c>
      <c r="K4" s="131" t="str">
        <f ca="1">OFFSET(L!$C$1,MATCH("Smelter List"&amp;ADDRESS(ROW(),COLUMN(),4),L!$A:$A,0)-1,SL,,)</f>
        <v>Nom du contact de la fonderie</v>
      </c>
      <c r="L4" s="131" t="str">
        <f ca="1">OFFSET(L!$C$1,MATCH("Smelter List"&amp;ADDRESS(ROW(),COLUMN(),4),L!$A:$A,0)-1,SL,,)</f>
        <v>E-mail du contact de la fonderie</v>
      </c>
      <c r="M4" s="131" t="str">
        <f ca="1">OFFSET(L!$C$1,MATCH("Smelter List"&amp;ADDRESS(ROW(),COLUMN(),4),L!$A:$A,0)-1,SL,,)</f>
        <v>Prochaines étapes proposées</v>
      </c>
      <c r="N4" s="131" t="str">
        <f ca="1">OFFSET(L!$C$1,MATCH("Smelter List"&amp;ADDRESS(ROW(),COLUMN(),4),L!$A:$A,0)-1,SL,,)</f>
        <v>Nom des Mine(s), ou si provenant de produits recyclés ou déchets, saisir « recyclé » ou « déchets »</v>
      </c>
      <c r="O4" s="131" t="str">
        <f ca="1">OFFSET(L!$C$1,MATCH("Smelter List"&amp;ADDRESS(ROW(),COLUMN(),4),L!$A:$A,0)-1,SL,,)</f>
        <v>Localisation (Pays) des Mine(s) ou si provenant de produits recyclés ou déchets, saisir « recyclé » ou « déchets »</v>
      </c>
      <c r="P4" s="131" t="str">
        <f ca="1">OFFSET(L!$C$1,MATCH("Smelter List"&amp;ADDRESS(ROW(),COLUMN(),4),L!$A:$A,0)-1,SL,,)</f>
        <v>100 % des produits utilisés par la fonderie proviennent-ils de produits recyclés ou de déchets ?</v>
      </c>
      <c r="Q4" s="132" t="str">
        <f ca="1">OFFSET(L!$C$1,MATCH("Smelter List"&amp;ADDRESS(ROW(),COLUMN(),4),L!$A:$A,0)-1,SL,,)</f>
        <v>Commentaires</v>
      </c>
      <c r="R4" s="130" t="s">
        <v>48</v>
      </c>
      <c r="S4" s="130" t="s">
        <v>49</v>
      </c>
      <c r="T4" s="130" t="s">
        <v>50</v>
      </c>
      <c r="U4" s="179"/>
      <c r="W4" s="142" t="s">
        <v>51</v>
      </c>
      <c r="X4" s="142" t="s">
        <v>52</v>
      </c>
      <c r="AH4" s="132" t="s">
        <v>29</v>
      </c>
    </row>
    <row r="5" spans="1:34" s="182" customFormat="1" ht="21">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1">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1">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1">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1">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1">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1">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1">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1">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1">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1">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1">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1">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1">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1">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1">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1">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1">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1">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1">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1">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1">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1">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1">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1">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1">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1">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1">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1">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1">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1">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1">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1">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1">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1">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1">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1">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1">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1">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1">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1">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1">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1">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1">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1">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1">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1">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1">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1">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1">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1">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1">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1">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1">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1">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1">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1">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1">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1">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1">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1">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1">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1">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1">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1">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1">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1">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1">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1">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1">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1">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1">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1">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1">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1">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1">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1">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1">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1">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1">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1">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1">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1">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1">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1">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1">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1">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1">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1">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1">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1">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1">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1">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1">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1">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1">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1">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1">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1">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1">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1">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1">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1">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1">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1">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1">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1">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1">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1">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1">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1">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1">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1">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1">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1">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1">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1">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1">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1">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1">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1">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1">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1">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1">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1">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1">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1">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1">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1">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1">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1">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1">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1">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1">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1">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1">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1">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1">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1">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1">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1">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1">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1">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1">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1">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1">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1">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1">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1">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1">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1">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1">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1">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1">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1">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1">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1">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1">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1">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1">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1">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1">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1">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1">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1">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1">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1">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1">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1">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1">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1">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1">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1">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1">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1">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1">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1">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1">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1">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1">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1">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1">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1">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1">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1">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1">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1">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1">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1">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1">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1">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1">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1">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1">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1">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1">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1">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1">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1">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1">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1">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1">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1">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1">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1">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1">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1">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1">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1">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1">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1">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1">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1">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1">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1">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1">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1">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1">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1">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1">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1">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1">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1">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1">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1">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1">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1">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1">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1">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1">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1">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1">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1">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1">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1">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1">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1">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1">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1">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1">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1">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1">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1">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1">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1">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1">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1">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1">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1">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1">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1">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1">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1">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1">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1">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1">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1">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1">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1">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1">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1">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1">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1">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1">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1">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1">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1">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1">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1">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1">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1">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1">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1">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1">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1">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1">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1">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1">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1">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1">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1">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1">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1">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1">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1">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1">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1">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1">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1">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1">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1">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1">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1">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1">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1">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1">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1">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1">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1">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1">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1">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1">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1">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1">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1">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1">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1">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1">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1">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1">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1">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1">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1">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1">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1">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1">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1">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1">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1">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1">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1">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1">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1">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1">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1">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1">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1">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1">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1">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1">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1">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1">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1">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1">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1">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1">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1">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1">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1">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1">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1">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1">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1">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1">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1">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1">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1">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1">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1">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1">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1">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1">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1">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1">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1">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1">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1">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1">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1">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1">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1">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1">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1">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1">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1">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1">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1">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1">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1">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1">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1">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1">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1">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1">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1">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1">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1">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1">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1">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1">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1">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1">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1">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1">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1">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1">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1">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1">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1">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1">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1">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1">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1">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1">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1">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1">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1">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1">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1">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1">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1">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1">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1">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1">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1">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1">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1">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1">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1">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1">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1">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1">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1">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1">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1">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1">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1">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1">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1">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1">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1">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1">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1">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1">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1">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1">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1">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1">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1">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1">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1">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1">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1">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1">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1">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1">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1">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1">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1">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1">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1">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1">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1">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1">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1">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1">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1">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1">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1">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1">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1">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1">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1">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1">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1">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1">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1">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1">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1">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1">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1">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1">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1">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1">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1">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1">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1">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1">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1">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1">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1">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1">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1">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1">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1">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1">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1">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1">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1">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1">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1">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1">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1">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1">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1">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1">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1">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1">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1">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1">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1">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1">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1">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1">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1">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1">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1">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1">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1">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1">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1">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1">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1">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1">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1">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1">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1">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1">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1">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1">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1">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1">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1">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1">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1">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1">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1">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1">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1">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1">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1">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1">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1">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1">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1">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1">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1">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1">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1">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1">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1">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1">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1">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1">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1">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1">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1">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1">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1">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1">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1">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1">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1">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1">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1">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1">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1">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1">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1">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1">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1">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1">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1">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1">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1">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1">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1">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1">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1">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1">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1">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1">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1">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1">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1">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1">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1">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1">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1">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1">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1">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1">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1">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1">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1">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1">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1">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1">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1">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1">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1">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1">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1">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1">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1">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1">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1">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1">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1">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1">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1">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1">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1">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1">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1">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1">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1">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1">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1">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1">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1">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1">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1">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1">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1">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1">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1">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1">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1">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1">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1">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1">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1">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1">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1">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1">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1">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1">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1">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1">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1">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1">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1">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1">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1">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1">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1">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1">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1">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1">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1">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1">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1">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1">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1">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1">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1">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1">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1">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1">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1">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1">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1">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1">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1">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1">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1">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1">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1">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1">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1">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1">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1">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1">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1">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1">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1">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1">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1">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1">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1">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1">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1">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1">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1">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1">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1">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1">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1">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1">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1">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1">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1">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1">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1">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1">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1">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1">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1">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1">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1">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1">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1">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1">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1">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1">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1">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1">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1">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1">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1">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1">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1">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1">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1">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1">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1">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1">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1">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1">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1">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1">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1">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1">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1">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1">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1">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1">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1">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1">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1">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1">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1">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1">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1">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1">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1">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1">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1">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1">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1">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1">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1">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1">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1">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1">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1">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1">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1">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1">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1">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1">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1">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1">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1">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1">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1">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1">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1">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1">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1">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1">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1">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1">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1">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1">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1">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1">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1">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1">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1">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1">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1">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1">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1">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1">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1">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1">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1">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1">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1">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1">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1">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1">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1">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1">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1">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1">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1">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1">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1">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1">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1">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1">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1">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1">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1">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1">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1">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1">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1">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1">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1">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1">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1">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1">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1">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1">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1">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1">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1">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1">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1">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1">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1">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1">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1">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1">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1">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1">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1">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1">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1">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1">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1">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1">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1">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1">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1">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1">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1">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1">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1">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1">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1">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1">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1">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1">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1">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1">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1">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1">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1">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1">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1">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1">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1">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1">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1">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1">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1">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1">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1">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1">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1">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1">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1">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1">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1">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1">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1">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1">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1">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1">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1">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1">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1">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1">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1">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1">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1">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1">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1">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1">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1">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1">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1">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1">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1">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1">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1">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1">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1">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1">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1">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1">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1">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1">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1">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1">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1">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1">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1">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1">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1">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1">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1">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1">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1">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1">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1">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1">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1">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1">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1">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1">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1">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1">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1">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1">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1">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1">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1">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1">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1">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1">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1">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1">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1">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1">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1">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1">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1">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1">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1">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1">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1">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1">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1">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1">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1">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1">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1">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1">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1">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1">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1">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1">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1">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1">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1">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1">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1">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1">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1">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1">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1">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1">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1">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1">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1">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1">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1">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1">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1">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1">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1">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1">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1">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1">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1">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1">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1">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1">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1">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1">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1">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1">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1">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1">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1">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1">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1">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1">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1">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1">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1">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1">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1">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1">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1">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1">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1">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1">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1">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1">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1">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1">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1">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1">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1">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1">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1">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1">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1">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1">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1">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1">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1">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1">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1">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1">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1">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1">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1">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1">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1">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1">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1">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1">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1">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1">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1">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1">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1">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1">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1">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1">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1">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1">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1">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1">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1">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1">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1">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1">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1">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1">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1">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1">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1">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1">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1">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1">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1">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1">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1">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1">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1">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1">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1">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1">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1">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1">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1">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1">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1">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1">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1">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1">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1">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1">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1">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1">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1">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1">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1">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1">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1">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1">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1">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1">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1">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1">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1">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1">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1">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1">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1">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1">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1">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1">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1">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1">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1">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1">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1">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1">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1">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1">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1">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1">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1">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1">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1">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1">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1">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1">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1">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1">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1">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1">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1">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1">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1">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1">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1">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1">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1">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1">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1">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1">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1">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1">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1">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1">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1">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1">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1">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1">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1">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1">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1">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1">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1">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1">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1">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1">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1">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1">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1">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1">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1">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1">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1">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1">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1">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1">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1">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1">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1">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1">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1">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1">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1">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1">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1">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1">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1">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1">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1">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1">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1">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1">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1">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1">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1">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1">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1">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1">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1">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1">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1">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1">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1">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1">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1">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1">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1">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1">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1">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1">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1">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1">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1">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1">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1">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1">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1">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1">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1">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1">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1">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1">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1">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1">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1">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1">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1">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1">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1">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1">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1">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1">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1">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1">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1">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1">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1">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1">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1">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1">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1">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1">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1">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1">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1">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1">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1">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1">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1">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1">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1">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1">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1">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1">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1">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1">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1">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1">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1">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1">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1">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1">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1">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1">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1">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1">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1">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1">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1">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1">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1">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1">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1">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1">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1">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1">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1">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1">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1">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1">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1">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1">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1">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1">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1">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1">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1">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1">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1">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1">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1">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1">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1">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1">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1">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1">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1">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1">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1">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1">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1">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1">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1">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1">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1">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1">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1">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1">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1">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1">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1">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1">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1">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1">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1">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1">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1">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1">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1">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1">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1">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1">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1">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1">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1">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1">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1">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1">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1">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1">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1">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1">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1">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1">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1">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1">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1">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1">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1">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1">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1">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1">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1">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1">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1">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1">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1">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1">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1">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1">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1">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1">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1">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1">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1">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1">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1">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1">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1">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1">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1">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1">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1">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1">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1">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1">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1">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1">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1">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1">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1">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1">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1">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1">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1">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1">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1">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1">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1">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1">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1">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1">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1">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1">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1">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1">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1">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1">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1">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1">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1">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1">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1">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1">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1">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1">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1">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1">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1">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1">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1">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1">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1">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1">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1">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1">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1">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1">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1">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1">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1">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1">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1">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1">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1">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1">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1">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1">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1">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1">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1">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1">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1">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1">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1">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1">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1">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1">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1">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1">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1">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1">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1">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1">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1">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1">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1">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1">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1">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1">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1">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1">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1">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1">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1">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1">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1">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1">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1">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1">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1">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1">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1">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1">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1">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1">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1">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1">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1">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1">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1">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1">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1">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1">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1">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1">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1">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1">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1">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1">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1">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1">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1">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1">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1">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1">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1">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1">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1">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1">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1">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1">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1">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1">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1">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1">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1">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1">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1">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1">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1">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1">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1">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1">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1">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1">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1">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1">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1">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1">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1">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1">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1">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1">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1">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1">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1">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1">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1">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1">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1">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1">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1">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1">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1">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1">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1">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1">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1">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1">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1">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1">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1">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1">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1">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1">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1">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1">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1">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1">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1">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1">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1">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1">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1">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1">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1">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1">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1">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1">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1">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1">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1">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1">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1">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1">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1">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1">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1">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1">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1">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1">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1">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1">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1">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1">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1">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1">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1">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1">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1">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1">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1">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1">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1">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1">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1">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1">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1">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1">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1">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1">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1">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1">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1">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1">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1">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1">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1">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1">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1">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1">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1">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1">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1">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1">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1">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1">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1">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1">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1">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1">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1">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1">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1">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1">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1">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1">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1">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1">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1">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1">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1">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1">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1">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1">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1">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1">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1">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1">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1">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1">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1">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1">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1">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1">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1">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1">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1">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1">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1">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1">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1">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1">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1">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1">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1">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1">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1">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1">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1">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1">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1">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1">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1">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1">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1">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1">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1">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1">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1">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1">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1">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1">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1">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1">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1">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1">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1">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1">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1">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1">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1">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1">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1">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1">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1">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1">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1">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1">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1">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1">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1">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1">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1">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1">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1">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1">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1">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1">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1">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1">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1">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1">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1">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1">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1">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1">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1">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1">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1">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1">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1">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1">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1">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1">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1">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1">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1">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1">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1">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1">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1">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1">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1">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1">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1">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1">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1">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1">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1">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1">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1">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1">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1">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1">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1">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1">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1">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1">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1">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1">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1">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1">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1">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1">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1">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1">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1">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1">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1">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1">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1">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1">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1">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1">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1">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1">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1">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1">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1">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1">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1">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1">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1">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1">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1">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1">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1">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1">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1">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1">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1">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1">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1">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1">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1">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1">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1">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1">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1">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1">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1">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1">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1">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1">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1">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1">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1">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1">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1">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1">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1">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1">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1">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1">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1">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1">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1">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1">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1">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1">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1">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1">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1">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1">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1">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1">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1">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1">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1">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1">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1">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1">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1">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1">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1">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1">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1">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1">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1">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1">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1">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1">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1">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1">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1">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1">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1">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1">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1">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1">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1">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1">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1">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1">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1">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1">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1">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1">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1">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1">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1">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1">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1">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1">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1">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1">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1">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1">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1">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1">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1">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1">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1">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1">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1">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1">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1">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1">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1">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1">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1">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1">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1">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1">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1">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1">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1">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1">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1">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1">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1">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1">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1">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1">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1">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1">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1">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1">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1">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1">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1">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1">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1">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1">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1">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1">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1">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1">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1">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1">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1">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1">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1">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1">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1">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1">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1">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1">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1">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1">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1">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1">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1">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1">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1">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1">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1">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1">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1">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1">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1">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1">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1">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1">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1">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1">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1">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1">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1">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1">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1">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1">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1">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1">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1">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1">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1">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1">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1">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1">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1">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1">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1">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1">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1">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1">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1">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1">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1">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1">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1">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1">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1">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1">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1">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1">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1">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1">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1">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1">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1">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1">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1">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1">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1">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1">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1">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1">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1">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1">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1">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1">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1">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1">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1">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1">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1">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1">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1">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1">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1">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1">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1">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1">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1">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1">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1">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1">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1">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1">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1">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1">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1">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1">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1">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1">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1">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1">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1">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1">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1">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1">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1">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1">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1">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1">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1">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1">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1">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1">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1">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1">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1">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1">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1">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1">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1">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1">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1">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1">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1">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1">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1">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1">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1">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1">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1">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1">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1">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1">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1">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1">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1">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1">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1">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1">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1">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1">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1">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1">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1">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1">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1">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1">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1">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1">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1">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1">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1">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1">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1">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1">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1">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1">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1">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1">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1">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1">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1">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1">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1">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1">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1">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1">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1">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1">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1">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1">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1">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1">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1">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1">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1">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1">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1">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1">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1">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1">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1">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1">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1">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1">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1">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1">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1">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1">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1">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1">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1">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1">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1">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1">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1">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1">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1">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1">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1">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1">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1">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1">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1">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1">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1">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1">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1">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1">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1">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1">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1">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1">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1">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1">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1">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1">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1">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1">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1">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1">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1">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1">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1">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1">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1">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1">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1">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1">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1">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1">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1">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1">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1">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1">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1">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1">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1">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1">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1">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1">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1">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1">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1">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1">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1">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1">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1">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1">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1">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1">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1">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1">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1">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1">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1">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1">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1">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1">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1">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1">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1">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1">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1">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1">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1">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1">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1">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1">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1">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1">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1">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1">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1">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1">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1">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1">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1">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1">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1">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1">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1">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1">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1">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1">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1">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1">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1">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1">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1">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1">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1">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1">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1">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1">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1">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1">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1">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1">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1">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1">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1">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1">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1">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1">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1">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1">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1">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1">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1">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1">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1">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1">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1">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1">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1">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1">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1">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1">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1">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1">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1">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1">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1">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1">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1">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1">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1">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1">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1">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1">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1">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1">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1">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1">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1">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1">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1">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1">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1">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1">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1">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1">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1">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1">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1">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1">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1">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1">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1">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1">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1">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1">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1">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1">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1">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1">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1">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1">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1">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1">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1">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1">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1">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1">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1">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1">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1">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1">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1">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1">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1">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1">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1">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1">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1">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1">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1">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1">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1">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1">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1">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1">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1">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1">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1">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1">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1">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1">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1">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1">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1">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1">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1">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1">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1">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1">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1">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1">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1">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1">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1">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1">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1">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1">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1">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1">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1">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1">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1">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1">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1">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1">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1">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1">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1">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1">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1">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1">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1">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1">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1">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1">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1">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1">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1">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1">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1">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1">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1">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1">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1">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1">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1">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1">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1">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1">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1">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1">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1">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1">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1">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1">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1">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1">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1">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1">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1">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1">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1">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1">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1">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1">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1">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1">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1">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1">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1">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1">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1">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1">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1">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1">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1">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1">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1">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1">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1">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1">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1">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1">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1">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1">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1">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1">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1">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1">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1">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1">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1">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1">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1">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1">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1">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1">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1">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1">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1">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1">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1">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1">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1">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1">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1">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1">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1">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1">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1">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1">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1">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1">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1">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1">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1">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1">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1">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1">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1">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1">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1">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1">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1">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1">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1">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1">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1">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1">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1">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1">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1">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1">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1">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1">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1">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1">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1">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1">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1">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1">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1">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1">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1">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1">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1">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1">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1">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1">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1">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1">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1">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1">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1">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1">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1">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1">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1">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1">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1">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1">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1">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1">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1">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1">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1">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1">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1">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1">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1">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1">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1">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1">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1">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1">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1">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1">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1">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1">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1">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1">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1">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1">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1">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1">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1">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1">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1">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1">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1">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1">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1">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1">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1">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1">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1">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1">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1">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1">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1">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1">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1">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1">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1">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1">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1">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1">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1">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1">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1">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1">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1">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1">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1">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1">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1">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1">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1">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1">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1">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1">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1">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1">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1">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1">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1">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1">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1">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1">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1">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1">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1">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1">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1">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1">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1">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1">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1">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1">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1">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1">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1">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1">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1">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1">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1">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1">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1">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1">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1">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1">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1">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1">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1">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1">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1">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1">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1">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1">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1">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1">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1">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1">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1">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1">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1">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1">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1">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1">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1">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1">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1">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1">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1">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1">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1">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1">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1">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1">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1">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1">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1">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1">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1">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1">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1">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1">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1">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1">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1">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1">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1">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1">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1">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1">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1">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1">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1">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1">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1">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1">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1">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1">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1">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1">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1">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1">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1">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1">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1">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1">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1">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1">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1">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1">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1">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2"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4"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hidden="1"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2" width="8.83203125" style="16" hidden="1" customWidth="1"/>
    <col min="13" max="13" width="8.83203125" style="16" customWidth="1"/>
    <col min="14" max="14" width="31.33203125" style="16" customWidth="1"/>
    <col min="15" max="26" width="8.83203125" style="16" customWidth="1"/>
    <col min="27" max="16384" width="8.83203125" style="16"/>
  </cols>
  <sheetData>
    <row r="1" spans="1:10" ht="30" customHeight="1">
      <c r="A1" s="410" t="str">
        <f ca="1">OFFSET(L!$C$1,MATCH("Checker"&amp;ADDRESS(ROW(),COLUMN(),4),L!$A:$A,0)-1,SL,,)</f>
        <v>Afin de s’assurer que tous les champs obligatoires ont été complétés avant de soumettre le document à vos clients, merci de vérifier tous les champs surlignés en rouge</v>
      </c>
      <c r="B1" s="410"/>
      <c r="C1" s="410"/>
      <c r="D1" s="109" t="str">
        <f ca="1">OFFSET(L!$C$1,MATCH("Checker"&amp;ADDRESS(ROW(),COLUMN(),4),L!$A:$A,0)-1,SL,,)</f>
        <v>Champs obligatoires non complétés</v>
      </c>
      <c r="E1" s="17" t="s">
        <v>21</v>
      </c>
    </row>
    <row r="2" spans="1:10" ht="17">
      <c r="A2" s="59" t="s">
        <v>53</v>
      </c>
      <c r="B2" s="60" t="str">
        <f>IF(F61=1,"Click here to return to Smelter List","")</f>
        <v>Click here to return to Smelter List</v>
      </c>
      <c r="C2" s="112" t="str">
        <f>IF(F60=1,"Click here to return to Product List","")</f>
        <v/>
      </c>
      <c r="D2" s="135">
        <f>IF(H66=0,"0",H66)</f>
        <v>31</v>
      </c>
    </row>
    <row r="3" spans="1:10" ht="16">
      <c r="A3" s="61" t="str">
        <f ca="1">OFFSET(L!$C$1,MATCH("Checker"&amp;ADDRESS(ROW(),COLUMN(),4),L!$A:$A,0)-1,SL,,)</f>
        <v>Champs obligatoires</v>
      </c>
      <c r="B3" s="61" t="str">
        <f ca="1">OFFSET(L!$C$1,MATCH("Checker"&amp;ADDRESS(ROW(),COLUMN(),4),L!$A:$A,0)-1,SL,,)</f>
        <v>Réponse fournie</v>
      </c>
      <c r="C3" s="61" t="str">
        <f ca="1">OFFSET(L!$C$1,MATCH("Checker"&amp;ADDRESS(ROW(),COLUMN(),4),L!$A:$A,0)-1,SL,,)</f>
        <v>Remarques</v>
      </c>
      <c r="D3" s="61" t="str">
        <f ca="1">OFFSET(L!$C$1,MATCH("Checker"&amp;ADDRESS(ROW(),COLUMN(),4),L!$A:$A,0)-1,SL,,)</f>
        <v>Lien au document d’origine</v>
      </c>
      <c r="F3" s="62" t="s">
        <v>54</v>
      </c>
      <c r="G3" s="16" t="s">
        <v>55</v>
      </c>
      <c r="H3" s="16" t="s">
        <v>56</v>
      </c>
      <c r="I3" s="16" t="s">
        <v>57</v>
      </c>
      <c r="J3" s="16" t="s">
        <v>58</v>
      </c>
    </row>
    <row r="4" spans="1:10" ht="43">
      <c r="A4" s="137" t="str">
        <f ca="1">Declaration!B8</f>
        <v>Nom de l’entreprise (*) :</v>
      </c>
      <c r="B4" s="80">
        <f>Declaration!D8</f>
        <v>0</v>
      </c>
      <c r="C4" s="138" t="str">
        <f t="shared" ref="C4:C9" ca="1" si="0">IF(H4=1,J4,I4)</f>
        <v xml:space="preserve">Indiquez le nom de votre entreprise dans la cellule D8 de l’onglet Déclaration </v>
      </c>
      <c r="D4" s="221" t="str">
        <f>IF(H4=1,"Click here to enter Company Name","")</f>
        <v>Click here to enter Company Name</v>
      </c>
      <c r="E4" s="17" t="s">
        <v>17</v>
      </c>
      <c r="F4" s="84">
        <v>1</v>
      </c>
      <c r="G4" s="63">
        <f t="shared" ref="G4:G9" si="1">IF(B4=0,1,0)</f>
        <v>1</v>
      </c>
      <c r="H4" s="64">
        <f>F4*G4</f>
        <v>1</v>
      </c>
      <c r="I4" s="133" t="str">
        <f ca="1">OFFSET(L!$C$1,MATCH("Checker"&amp;"Comp",L!$A:$A,0)-1,SL,,)</f>
        <v>Complétez</v>
      </c>
      <c r="J4" s="134" t="str">
        <f ca="1">OFFSET(L!$C$1,MATCH("Checker"&amp;ADDRESS(ROW(),COLUMN(),4),L!$A:$A,0)-1,SL,,)</f>
        <v xml:space="preserve">Indiquez le nom de votre entreprise dans la cellule D8 de l’onglet Déclaration </v>
      </c>
    </row>
    <row r="5" spans="1:10" ht="43">
      <c r="A5" s="137" t="str">
        <f ca="1">Declaration!B9</f>
        <v>Périmètre de la déclaration (*) :</v>
      </c>
      <c r="B5" s="80">
        <f>Declaration!D9</f>
        <v>0</v>
      </c>
      <c r="C5" s="138" t="str">
        <f t="shared" ca="1" si="0"/>
        <v xml:space="preserve">Sélectionnez le champ d’application de la déclaration dans la cellule D9 de l’onglet Déclaration </v>
      </c>
      <c r="D5" s="86" t="str">
        <f>IF(H5=1,"Click here to enter Declaration Scope","")</f>
        <v>Click here to enter Declaration Scope</v>
      </c>
      <c r="E5" s="17" t="s">
        <v>17</v>
      </c>
      <c r="F5" s="84">
        <v>1</v>
      </c>
      <c r="G5" s="63">
        <f t="shared" si="1"/>
        <v>1</v>
      </c>
      <c r="H5" s="64">
        <f t="shared" ref="H5:H18" si="2">F5*G5</f>
        <v>1</v>
      </c>
      <c r="I5" s="133" t="str">
        <f ca="1">OFFSET(L!$C$1,MATCH("Checker"&amp;"Comp",L!$A:$A,0)-1,SL,,)</f>
        <v>Complétez</v>
      </c>
      <c r="J5" s="134" t="str">
        <f ca="1">OFFSET(L!$C$1,MATCH("Checker"&amp;ADDRESS(ROW(),COLUMN(),4),L!$A:$A,0)-1,SL,,)</f>
        <v xml:space="preserve">Sélectionnez le champ d’application de la déclaration dans la cellule D9 de l’onglet Déclaration </v>
      </c>
    </row>
    <row r="6" spans="1:10" ht="43">
      <c r="A6" s="81" t="str">
        <f ca="1">Declaration!B10</f>
        <v>Description du périmètre :</v>
      </c>
      <c r="B6" s="80">
        <f>Declaration!D10</f>
        <v>0</v>
      </c>
      <c r="C6" s="80" t="str">
        <f t="shared" ca="1" si="0"/>
        <v>Complétez</v>
      </c>
      <c r="D6" s="86" t="str">
        <f>IF(H6=1,"Click here to provide a Description of Scope","")</f>
        <v/>
      </c>
      <c r="E6" s="17" t="s">
        <v>17</v>
      </c>
      <c r="F6" s="85">
        <f>IF(OR(B5=Declaration!P9,B5=Declaration!Q9,B5=0),0,1)</f>
        <v>0</v>
      </c>
      <c r="G6" s="63">
        <f t="shared" si="1"/>
        <v>1</v>
      </c>
      <c r="H6" s="64">
        <f t="shared" si="2"/>
        <v>0</v>
      </c>
      <c r="I6" s="133" t="str">
        <f ca="1">OFFSET(L!$C$1,MATCH("Checker"&amp;"Comp",L!$A:$A,0)-1,SL,,)</f>
        <v>Complétez</v>
      </c>
      <c r="J6" s="16" t="str">
        <f ca="1">OFFSET(L!$C$1,MATCH("Checker"&amp;ADDRESS(ROW(),COLUMN(),4),L!$A:$A,0)-1,SL,,)</f>
        <v xml:space="preserve">Saisissez une description du champ d’application dans la cellule D10 de l’onglet Déclaration </v>
      </c>
    </row>
    <row r="7" spans="1:10" ht="43">
      <c r="A7" s="137" t="str">
        <f ca="1">Declaration!B15</f>
        <v>Nom du contact (*) :</v>
      </c>
      <c r="B7" s="80">
        <f>Declaration!D15</f>
        <v>0</v>
      </c>
      <c r="C7" s="138" t="str">
        <f t="shared" ca="1" si="0"/>
        <v>Saisissez le nom de contact dans la cellule D15 de l’onglet Déclaration</v>
      </c>
      <c r="D7" s="86" t="str">
        <f>IF(H7=1,"Click here to enter Contact Name","")</f>
        <v>Click here to enter Contact Name</v>
      </c>
      <c r="E7" s="17" t="s">
        <v>17</v>
      </c>
      <c r="F7" s="84">
        <v>1</v>
      </c>
      <c r="G7" s="63">
        <f t="shared" si="1"/>
        <v>1</v>
      </c>
      <c r="H7" s="64">
        <f t="shared" si="2"/>
        <v>1</v>
      </c>
      <c r="I7" s="133" t="str">
        <f ca="1">OFFSET(L!$C$1,MATCH("Checker"&amp;"Comp",L!$A:$A,0)-1,SL,,)</f>
        <v>Complétez</v>
      </c>
      <c r="J7" s="16" t="str">
        <f ca="1">OFFSET(L!$C$1,MATCH("Checker"&amp;ADDRESS(ROW(),COLUMN(),4),L!$A:$A,0)-1,SL,,)</f>
        <v>Saisissez le nom de contact dans la cellule D15 de l’onglet Déclaration</v>
      </c>
    </row>
    <row r="8" spans="1:10" ht="43">
      <c r="A8" s="137" t="str">
        <f ca="1">Declaration!B16</f>
        <v>E-mail du contact (*) :</v>
      </c>
      <c r="B8" s="80">
        <f>Declaration!D16</f>
        <v>0</v>
      </c>
      <c r="C8" s="138" t="str">
        <f t="shared" ca="1" si="0"/>
        <v>Saisissez une adresse e-mail de contact valide dans la cellule D16 de l’onglet Déclaration</v>
      </c>
      <c r="D8" s="86" t="str">
        <f>IF(H8=1,"Click here to enter Email-Contact","")</f>
        <v>Click here to enter Email-Contact</v>
      </c>
      <c r="E8" s="17" t="s">
        <v>17</v>
      </c>
      <c r="F8" s="84">
        <v>1</v>
      </c>
      <c r="G8" s="63">
        <f>IF(ISNUMBER(SEARCH("@",B8)),0,1)</f>
        <v>1</v>
      </c>
      <c r="H8" s="64">
        <f t="shared" si="2"/>
        <v>1</v>
      </c>
      <c r="I8" s="133" t="str">
        <f ca="1">OFFSET(L!$C$1,MATCH("Checker"&amp;"Comp",L!$A:$A,0)-1,SL,,)</f>
        <v>Complétez</v>
      </c>
      <c r="J8" s="16" t="str">
        <f ca="1">OFFSET(L!$C$1,MATCH("Checker"&amp;ADDRESS(ROW(),COLUMN(),4),L!$A:$A,0)-1,SL,,)</f>
        <v>Saisissez une adresse e-mail de contact valide dans la cellule D16 de l’onglet Déclaration</v>
      </c>
    </row>
    <row r="9" spans="1:10" ht="43">
      <c r="A9" s="137" t="str">
        <f ca="1">Declaration!B17</f>
        <v>Téléphone du contact (*) :</v>
      </c>
      <c r="B9" s="80">
        <f>Declaration!D17</f>
        <v>0</v>
      </c>
      <c r="C9" s="138" t="str">
        <f t="shared" ca="1" si="0"/>
        <v>Saisissez un numéro de téléphone de contact dans la cellule D17 de l’onglet Déclaration</v>
      </c>
      <c r="D9" s="86" t="str">
        <f>IF(H9=1,"Click here to enter Phone-Contact","")</f>
        <v>Click here to enter Phone-Contact</v>
      </c>
      <c r="E9" s="17" t="s">
        <v>17</v>
      </c>
      <c r="F9" s="84">
        <v>1</v>
      </c>
      <c r="G9" s="63">
        <f t="shared" si="1"/>
        <v>1</v>
      </c>
      <c r="H9" s="64">
        <f t="shared" si="2"/>
        <v>1</v>
      </c>
      <c r="I9" s="133" t="str">
        <f ca="1">OFFSET(L!$C$1,MATCH("Checker"&amp;"Comp",L!$A:$A,0)-1,SL,,)</f>
        <v>Complétez</v>
      </c>
      <c r="J9" s="16" t="str">
        <f ca="1">OFFSET(L!$C$1,MATCH("Checker"&amp;ADDRESS(ROW(),COLUMN(),4),L!$A:$A,0)-1,SL,,)</f>
        <v>Saisissez un numéro de téléphone de contact dans la cellule D17 de l’onglet Déclaration</v>
      </c>
    </row>
    <row r="10" spans="1:10" ht="43">
      <c r="A10" s="137" t="str">
        <f ca="1">Declaration!B18</f>
        <v>Nom de la personne responsable de la déclaration (*) :</v>
      </c>
      <c r="B10" s="80">
        <f>Declaration!D18</f>
        <v>0</v>
      </c>
      <c r="C10" s="138" t="str">
        <f t="shared" ref="C10:C59" ca="1" si="3">IF(H10=1,J10,I10)</f>
        <v>Saisissez le nom de contact du représentant agréé de l’entreprise dans la cellule D18 de l’onglet Déclaration</v>
      </c>
      <c r="D10" s="86" t="str">
        <f>IF(H10=1,"Click here to enter an Authorized Company Representative's name","")</f>
        <v>Click here to enter an Authorized Company Representative's name</v>
      </c>
      <c r="E10" s="17" t="s">
        <v>17</v>
      </c>
      <c r="F10" s="84">
        <v>1</v>
      </c>
      <c r="G10" s="63">
        <f t="shared" ref="G10:G18" si="4">IF(B10=0,1,0)</f>
        <v>1</v>
      </c>
      <c r="H10" s="64">
        <f t="shared" si="2"/>
        <v>1</v>
      </c>
      <c r="I10" s="133" t="str">
        <f ca="1">OFFSET(L!$C$1,MATCH("Checker"&amp;"Comp",L!$A:$A,0)-1,SL,,)</f>
        <v>Complétez</v>
      </c>
      <c r="J10" s="16" t="str">
        <f ca="1">OFFSET(L!$C$1,MATCH("Checker"&amp;ADDRESS(ROW(),COLUMN(),4),L!$A:$A,0)-1,SL,,)</f>
        <v>Saisissez le nom de contact du représentant agréé de l’entreprise dans la cellule D18 de l’onglet Déclaration</v>
      </c>
    </row>
    <row r="11" spans="1:10" ht="43">
      <c r="A11" s="81" t="str">
        <f ca="1">Declaration!B20</f>
        <v>E-mail du responsable (*) :</v>
      </c>
      <c r="B11" s="80">
        <f>Declaration!D20</f>
        <v>0</v>
      </c>
      <c r="C11" s="80" t="str">
        <f t="shared" ca="1" si="3"/>
        <v>Saisissez une adresse e-mail valide du représentant agréé de la société dans la cellule D20 de l’onglet Déclaration</v>
      </c>
      <c r="D11" s="86" t="str">
        <f>IF(H11=1,"Click here to enter Representative's email","")</f>
        <v>Click here to enter Representative's email</v>
      </c>
      <c r="E11" s="17" t="s">
        <v>17</v>
      </c>
      <c r="F11" s="84">
        <v>1</v>
      </c>
      <c r="G11" s="63">
        <f>IF(ISNUMBER(SEARCH("@",B11)),0,1)</f>
        <v>1</v>
      </c>
      <c r="H11" s="64">
        <f t="shared" si="2"/>
        <v>1</v>
      </c>
      <c r="I11" s="133" t="str">
        <f ca="1">OFFSET(L!$C$1,MATCH("Checker"&amp;"Comp",L!$A:$A,0)-1,SL,,)</f>
        <v>Complétez</v>
      </c>
      <c r="J11" s="16" t="str">
        <f ca="1">OFFSET(L!$C$1,MATCH("Checker"&amp;ADDRESS(ROW(),COLUMN(),4),L!$A:$A,0)-1,SL,,)</f>
        <v>Saisissez une adresse e-mail valide du représentant agréé de la société dans la cellule D20 de l’onglet Déclaration</v>
      </c>
    </row>
    <row r="12" spans="1:10" ht="43" hidden="1">
      <c r="A12" s="81" t="str">
        <f ca="1">Declaration!B21</f>
        <v>Téléphone du responsable :</v>
      </c>
      <c r="B12" s="80">
        <f>Declaration!D21</f>
        <v>0</v>
      </c>
      <c r="C12" s="80" t="str">
        <f ca="1">IF(H12=1,J12,I12)</f>
        <v>Complétez</v>
      </c>
      <c r="D12" s="86" t="str">
        <f>IF(H12=1,"Click here to enter Representative's phone","")</f>
        <v/>
      </c>
      <c r="E12" s="17" t="s">
        <v>17</v>
      </c>
      <c r="F12" s="84"/>
      <c r="G12" s="63">
        <f>IF(B12=0,1,0)</f>
        <v>1</v>
      </c>
      <c r="H12" s="64">
        <f>F12*G12</f>
        <v>0</v>
      </c>
      <c r="I12" s="133" t="str">
        <f ca="1">OFFSET(L!$C$1,MATCH("Checker"&amp;"Comp",L!$A:$A,0)-1,SL,,)</f>
        <v>Complétez</v>
      </c>
      <c r="J12" s="16" t="str">
        <f ca="1">OFFSET(L!$C$1,MATCH("Checker"&amp;ADDRESS(ROW(),COLUMN(),4),L!$A:$A,0)-1,SL,,)</f>
        <v>Saisissez le numéro de téléphone du représentant agréé de l’entreprise dans la cellule D21 de l’onglet Déclaration</v>
      </c>
    </row>
    <row r="13" spans="1:10" ht="43">
      <c r="A13" s="81" t="str">
        <f ca="1">Declaration!B22</f>
        <v>Date de la déclaration (*) :</v>
      </c>
      <c r="B13" s="82">
        <f>Declaration!D22</f>
        <v>0</v>
      </c>
      <c r="C13" s="80" t="str">
        <f t="shared" ca="1" si="3"/>
        <v xml:space="preserve">Saisissez la date de remplissage du formulaire dans la cellule D22 de l’onglet Déclaration </v>
      </c>
      <c r="D13" s="86" t="str">
        <f>IF(H13=1,"Click here to enter Date of Completion","")</f>
        <v>Click here to enter Date of Completion</v>
      </c>
      <c r="E13" s="17" t="s">
        <v>17</v>
      </c>
      <c r="F13" s="84">
        <v>1</v>
      </c>
      <c r="G13" s="63">
        <f t="shared" si="4"/>
        <v>1</v>
      </c>
      <c r="H13" s="64">
        <f t="shared" si="2"/>
        <v>1</v>
      </c>
      <c r="I13" s="133" t="str">
        <f ca="1">OFFSET(L!$C$1,MATCH("Checker"&amp;"Comp",L!$A:$A,0)-1,SL,,)</f>
        <v>Complétez</v>
      </c>
      <c r="J13" s="16" t="str">
        <f ca="1">OFFSET(L!$C$1,MATCH("Checker"&amp;ADDRESS(ROW(),COLUMN(),4),L!$A:$A,0)-1,SL,,)</f>
        <v xml:space="preserve">Saisissez la date de remplissage du formulaire dans la cellule D22 de l’onglet Déclaration </v>
      </c>
    </row>
    <row r="14" spans="1:10" ht="70">
      <c r="A14" s="80" t="str">
        <f ca="1">Declaration!B25</f>
        <v>1) Du cobalt ou du mica naturel est-il intentionnellement ajouté ou utilisé dans le(s) produit(s) ou les processus de production ?</v>
      </c>
      <c r="B14" s="83"/>
      <c r="C14" s="83"/>
      <c r="D14" s="87"/>
      <c r="E14" s="17" t="s">
        <v>18</v>
      </c>
      <c r="F14" s="84"/>
      <c r="H14" s="16">
        <f t="shared" si="2"/>
        <v>0</v>
      </c>
    </row>
    <row r="15" spans="1:10" ht="29">
      <c r="A15" s="81" t="str">
        <f ca="1">Declaration!B26</f>
        <v>Cobalt(*)</v>
      </c>
      <c r="B15" s="80">
        <f>Declaration!D26</f>
        <v>0</v>
      </c>
      <c r="C15" s="80" t="str">
        <f t="shared" ca="1" si="3"/>
        <v xml:space="preserve">Déclarez si du cobalt est intentionnellement ajouté à vos produits dans la cellule D26 de l’onglet Déclaration </v>
      </c>
      <c r="D15" s="86" t="str">
        <f>IF(H15=1,"Click here to answer question 1 for Cobalt","")</f>
        <v>Click here to answer question 1 for Cobalt</v>
      </c>
      <c r="E15" s="17" t="s">
        <v>21</v>
      </c>
      <c r="F15" s="84">
        <v>1</v>
      </c>
      <c r="G15" s="63">
        <f t="shared" si="4"/>
        <v>1</v>
      </c>
      <c r="H15" s="64">
        <f t="shared" si="2"/>
        <v>1</v>
      </c>
      <c r="I15" s="133" t="str">
        <f ca="1">OFFSET(L!$C$1,MATCH("Checker"&amp;"Comp",L!$A:$A,0)-1,SL,,)</f>
        <v>Complétez</v>
      </c>
      <c r="J15" s="134" t="str">
        <f ca="1">OFFSET(L!$C$1,MATCH("Checker"&amp;ADDRESS(ROW(),COLUMN(),4),L!$A:$A,0)-1,SL,,)</f>
        <v xml:space="preserve">Déclarez si du cobalt est intentionnellement ajouté à vos produits dans la cellule D26 de l’onglet Déclaration </v>
      </c>
    </row>
    <row r="16" spans="1:10" ht="43">
      <c r="A16" s="81" t="str">
        <f ca="1">Declaration!B27</f>
        <v>Mica(*)</v>
      </c>
      <c r="B16" s="80">
        <f>Declaration!D27</f>
        <v>0</v>
      </c>
      <c r="C16" s="80" t="str">
        <f t="shared" ca="1" si="3"/>
        <v>Déclarez si du mica est intentionnellement ajouté à vos produits dans la cellule D27 de l’onglet Déclaration</v>
      </c>
      <c r="D16" s="86" t="str">
        <f>IF(H16=1,"Click here to answer question 1 for Mica","")</f>
        <v>Click here to answer question 1 for Mica</v>
      </c>
      <c r="E16" s="17" t="s">
        <v>17</v>
      </c>
      <c r="F16" s="84">
        <v>1</v>
      </c>
      <c r="G16" s="63">
        <f t="shared" si="4"/>
        <v>1</v>
      </c>
      <c r="H16" s="64">
        <f t="shared" si="2"/>
        <v>1</v>
      </c>
      <c r="I16" s="133" t="str">
        <f ca="1">OFFSET(L!$C$1,MATCH("Checker"&amp;"Comp",L!$A:$A,0)-1,SL,,)</f>
        <v>Complétez</v>
      </c>
      <c r="J16" s="134" t="str">
        <f ca="1">OFFSET(L!$C$1,MATCH("Checker"&amp;ADDRESS(ROW(),COLUMN(),4),L!$A:$A,0)-1,SL,,)</f>
        <v>Déclarez si du mica est intentionnellement ajouté à vos produits dans la cellule D27 de l’onglet Déclaration</v>
      </c>
    </row>
    <row r="17" spans="1:10" ht="43" hidden="1">
      <c r="A17" s="81" t="str">
        <f ca="1">Declaration!B28</f>
        <v/>
      </c>
      <c r="B17" s="80" t="str">
        <f>Declaration!D28</f>
        <v>No</v>
      </c>
      <c r="C17" s="80" t="str">
        <f t="shared" ca="1" si="3"/>
        <v>Complétez</v>
      </c>
      <c r="D17" s="86" t="str">
        <f>IF(H17=1,"Click here to answer question 1 for Gold","")</f>
        <v/>
      </c>
      <c r="E17" s="17" t="s">
        <v>17</v>
      </c>
      <c r="F17" s="84">
        <v>1</v>
      </c>
      <c r="G17" s="63">
        <f t="shared" si="4"/>
        <v>0</v>
      </c>
      <c r="H17" s="64">
        <f t="shared" si="2"/>
        <v>0</v>
      </c>
      <c r="I17" s="133" t="str">
        <f ca="1">OFFSET(L!$C$1,MATCH("Checker"&amp;"Comp",L!$A:$A,0)-1,SL,,)</f>
        <v>Complétez</v>
      </c>
      <c r="J17" s="134">
        <f ca="1">OFFSET(L!$C$1,MATCH("Checker"&amp;ADDRESS(ROW(),COLUMN(),4),L!$A:$A,0)-1,SL,,)</f>
        <v>0</v>
      </c>
    </row>
    <row r="18" spans="1:10" ht="43" hidden="1">
      <c r="A18" s="81" t="str">
        <f ca="1">Declaration!B29</f>
        <v/>
      </c>
      <c r="B18" s="80" t="str">
        <f>Declaration!D29</f>
        <v>No</v>
      </c>
      <c r="C18" s="80" t="str">
        <f t="shared" ca="1" si="3"/>
        <v>Complétez</v>
      </c>
      <c r="D18" s="86" t="str">
        <f>IF(H18=1,"Click here to answer question 1 for Tungsten","")</f>
        <v/>
      </c>
      <c r="E18" s="17" t="s">
        <v>17</v>
      </c>
      <c r="F18" s="84">
        <v>1</v>
      </c>
      <c r="G18" s="63">
        <f t="shared" si="4"/>
        <v>0</v>
      </c>
      <c r="H18" s="64">
        <f t="shared" si="2"/>
        <v>0</v>
      </c>
      <c r="I18" s="133" t="str">
        <f ca="1">OFFSET(L!$C$1,MATCH("Checker"&amp;"Comp",L!$A:$A,0)-1,SL,,)</f>
        <v>Complétez</v>
      </c>
      <c r="J18" s="134">
        <f ca="1">OFFSET(L!$C$1,MATCH("Checker"&amp;ADDRESS(ROW(),COLUMN(),4),L!$A:$A,0)-1,SL,,)</f>
        <v>0</v>
      </c>
    </row>
    <row r="19" spans="1:10" ht="42">
      <c r="A19" s="80" t="str">
        <f ca="1">Declaration!B31</f>
        <v>2) Reste-t-il du cobalt ou du mica naturel dans le(s) produit(s) ? (*)</v>
      </c>
      <c r="B19" s="83"/>
      <c r="C19" s="83"/>
      <c r="D19" s="87"/>
      <c r="E19" s="17" t="s">
        <v>17</v>
      </c>
      <c r="F19" s="84"/>
      <c r="J19" s="134"/>
    </row>
    <row r="20" spans="1:10" ht="63.5" customHeight="1">
      <c r="A20" s="81" t="str">
        <f ca="1">Declaration!B32</f>
        <v>Cobalt(*)</v>
      </c>
      <c r="B20" s="80">
        <f>Declaration!D32</f>
        <v>0</v>
      </c>
      <c r="C20" s="138" t="str">
        <f t="shared" ref="C20:C21" ca="1" si="5">IF(H20=1,J20,I20)</f>
        <v>Déclarez si le cobalt est nécessaire à la production de vos produits et s'il est présent dans les produits finis déclarés dans la cellule D32 de l'onglet Déclaration</v>
      </c>
      <c r="D20" s="86" t="str">
        <f>IF(H20=1,"Click here to answer question 2 for Cobalt","")</f>
        <v>Click here to answer question 2 for Cobalt</v>
      </c>
      <c r="E20" s="17" t="s">
        <v>17</v>
      </c>
      <c r="F20" s="85">
        <f>IF(OR(B$15="No",B$15="Unknown",B$15="Not applicable for this declaration"),0,1)</f>
        <v>1</v>
      </c>
      <c r="G20" s="63">
        <f>IF(B20=0,1,0)</f>
        <v>1</v>
      </c>
      <c r="H20" s="64">
        <f>F20*G20</f>
        <v>1</v>
      </c>
      <c r="I20" s="133" t="str">
        <f ca="1">OFFSET(L!$C$1,MATCH("Checker"&amp;"Comp",L!$A:$A,0)-1,SL,,)</f>
        <v>Complétez</v>
      </c>
      <c r="J20" s="16" t="str">
        <f ca="1">OFFSET(L!$C$1,MATCH("Checker"&amp;ADDRESS(ROW(),COLUMN(),4),L!$A:$A,0)-1,SL,,)</f>
        <v>Déclarez si le cobalt est nécessaire à la production de vos produits et s'il est présent dans les produits finis déclarés dans la cellule D32 de l'onglet Déclaration</v>
      </c>
    </row>
    <row r="21" spans="1:10" ht="50" customHeight="1">
      <c r="A21" s="81" t="str">
        <f ca="1">Declaration!B33</f>
        <v>Mica(*)</v>
      </c>
      <c r="B21" s="80">
        <f>Declaration!D33</f>
        <v>0</v>
      </c>
      <c r="C21" s="138" t="str">
        <f t="shared" ca="1" si="5"/>
        <v>Déclarez si le mica est nécessaire à la production de vos produits et s'il est présent dans les produits finis déclarés dans la cellule D32 de l'onglet Déclaration</v>
      </c>
      <c r="D21" s="254" t="str">
        <f>IF(H21=1,"Click here to answer question 2 for Mica","")</f>
        <v>Click here to answer question 2 for Mica</v>
      </c>
      <c r="E21" s="17" t="s">
        <v>17</v>
      </c>
      <c r="F21" s="85">
        <f>IF(OR(B$16="No",B$16="Unknown",B$16="Not applicable for this declaration"),0,1)</f>
        <v>1</v>
      </c>
      <c r="G21" s="63">
        <f t="shared" ref="G21" si="6">IF(B21=0,1,0)</f>
        <v>1</v>
      </c>
      <c r="H21" s="64">
        <f t="shared" ref="H21" si="7">F21*G21</f>
        <v>1</v>
      </c>
      <c r="I21" s="133" t="str">
        <f ca="1">OFFSET(L!$C$1,MATCH("Checker"&amp;"Comp",L!$A:$A,0)-1,SL,,)</f>
        <v>Complétez</v>
      </c>
      <c r="J21" s="16" t="str">
        <f ca="1">OFFSET(L!$C$1,MATCH("Checker"&amp;ADDRESS(ROW(),COLUMN(),4),L!$A:$A,0)-1,SL,,)</f>
        <v>Déclarez si le mica est nécessaire à la production de vos produits et s'il est présent dans les produits finis déclarés dans la cellule D32 de l'onglet Déclaration</v>
      </c>
    </row>
    <row r="22" spans="1:10" ht="98">
      <c r="A22" s="80" t="str">
        <f ca="1">Declaration!B37</f>
        <v>3) Est-ce que l’une des fonderies ou des transformateurs de votre chaîne d’approvisionnement se fournit en cobalt ou en mica naturel dans une zone touchée par des conflits et à haut risque ? (Directive de l’OCDE sur la diligence raisonnable, voir l’onglet Définitions)(*)</v>
      </c>
      <c r="B22" s="83"/>
      <c r="C22" s="83"/>
      <c r="D22" s="87"/>
      <c r="E22" s="17" t="s">
        <v>17</v>
      </c>
      <c r="F22" s="84"/>
      <c r="J22" s="134"/>
    </row>
    <row r="23" spans="1:10" ht="49.5" customHeight="1">
      <c r="A23" s="81" t="str">
        <f ca="1">Declaration!B38</f>
        <v>Cobalt(*)</v>
      </c>
      <c r="B23" s="80">
        <f>Declaration!D38</f>
        <v>0</v>
      </c>
      <c r="C23" s="138" t="str">
        <f t="shared" ca="1" si="3"/>
        <v>Déclarez si le cobalt utilisé dans le cadre des produits déclarés dans les réponses à cette enquête provient d’une zone touchée par un conflit et à haut risque dans la cellule D38 de l’onglet Déclaration.</v>
      </c>
      <c r="D23" s="210" t="str">
        <f>IF(H23=1,"Click here to answer question 3 for Cobalt","")</f>
        <v>Click here to answer question 3 for Cobalt</v>
      </c>
      <c r="E23" s="17" t="s">
        <v>17</v>
      </c>
      <c r="F23" s="85">
        <f>IF(OR(B$15="No",B$15="Unknown",B$15="Not applicable for this declaration",B$20="No",B$20="Unknown",B$20="Not applicable for this declaration"),0,1)</f>
        <v>1</v>
      </c>
      <c r="G23" s="63">
        <f t="shared" ref="G23:G59" si="8">IF(B23=0,1,0)</f>
        <v>1</v>
      </c>
      <c r="H23" s="64">
        <f t="shared" ref="H23:H59" si="9">F23*G23</f>
        <v>1</v>
      </c>
      <c r="I23" s="133" t="str">
        <f ca="1">OFFSET(L!$C$1,MATCH("Checker"&amp;"Comp",L!$A:$A,0)-1,SL,,)</f>
        <v>Complétez</v>
      </c>
      <c r="J23" s="16" t="str">
        <f ca="1">OFFSET(L!$C$1,MATCH("Checker"&amp;ADDRESS(ROW(),COLUMN(),4),L!$A:$A,0)-1,SL,,)</f>
        <v>Déclarez si le cobalt utilisé dans le cadre des produits déclarés dans les réponses à cette enquête provient d’une zone touchée par un conflit et à haut risque dans la cellule D38 de l’onglet Déclaration.</v>
      </c>
    </row>
    <row r="24" spans="1:10" ht="48.5" customHeight="1">
      <c r="A24" s="81" t="str">
        <f ca="1">Declaration!B39</f>
        <v>Mica(*)</v>
      </c>
      <c r="B24" s="80">
        <f>Declaration!D39</f>
        <v>0</v>
      </c>
      <c r="C24" s="138" t="str">
        <f t="shared" ca="1" si="3"/>
        <v>Déclarez si le mica utilisé dans le cadre des produits déclarés dans les réponses à cette enquête provient d’une zone touchée par un conflit et à haut risque dans la cellule D39 de l’onglet Déclaration</v>
      </c>
      <c r="D24" s="254" t="str">
        <f>IF(H24=1,"Click here to answer question 3 for Mica","")</f>
        <v>Click here to answer question 3 for Mica</v>
      </c>
      <c r="E24" s="17" t="s">
        <v>17</v>
      </c>
      <c r="F24" s="85">
        <f>IF(OR(B$16="No",B$16="Unknown",B$16="Not applicable for this declaration",B$21="No",B$21="Unknown",B$21="Not applicable for this declaration"),0,1)</f>
        <v>1</v>
      </c>
      <c r="G24" s="63">
        <f t="shared" si="8"/>
        <v>1</v>
      </c>
      <c r="H24" s="64">
        <f t="shared" si="9"/>
        <v>1</v>
      </c>
      <c r="I24" s="133" t="str">
        <f ca="1">OFFSET(L!$C$1,MATCH("Checker"&amp;"Comp",L!$A:$A,0)-1,SL,,)</f>
        <v>Complétez</v>
      </c>
      <c r="J24" s="16" t="str">
        <f ca="1">OFFSET(L!$C$1,MATCH("Checker"&amp;ADDRESS(ROW(),COLUMN(),4),L!$A:$A,0)-1,SL,,)</f>
        <v>Déclarez si le mica utilisé dans le cadre des produits déclarés dans les réponses à cette enquête provient d’une zone touchée par un conflit et à haut risque dans la cellule D39 de l’onglet Déclaration</v>
      </c>
    </row>
    <row r="25" spans="1:10" ht="43" hidden="1">
      <c r="A25" s="81">
        <f ca="1">Declaration!B40</f>
        <v>0</v>
      </c>
      <c r="B25" s="80">
        <f>Declaration!D40</f>
        <v>0</v>
      </c>
      <c r="C25" s="138" t="str">
        <f t="shared" ca="1" si="3"/>
        <v>Complétez</v>
      </c>
      <c r="D25" s="88" t="str">
        <f>IF(H25=1,"Click here to answer question 3 for Gold","")</f>
        <v/>
      </c>
      <c r="E25" s="17" t="s">
        <v>17</v>
      </c>
      <c r="F25" s="85">
        <f>IF(B$17="No",0,1)</f>
        <v>0</v>
      </c>
      <c r="G25" s="63">
        <f t="shared" si="8"/>
        <v>1</v>
      </c>
      <c r="H25" s="64">
        <f t="shared" si="9"/>
        <v>0</v>
      </c>
      <c r="I25" s="133" t="str">
        <f ca="1">OFFSET(L!$C$1,MATCH("Checker"&amp;"Comp",L!$A:$A,0)-1,SL,,)</f>
        <v>Complétez</v>
      </c>
      <c r="J25" s="16" t="e">
        <f ca="1">OFFSET(L!$C$1,MATCH("Checker"&amp;ADDRESS(ROW(),COLUMN(),4),L!$A:$A,0)-1,SL,,)</f>
        <v>#N/A</v>
      </c>
    </row>
    <row r="26" spans="1:10" ht="43" hidden="1">
      <c r="A26" s="81">
        <f ca="1">Declaration!B41</f>
        <v>0</v>
      </c>
      <c r="B26" s="80">
        <f>Declaration!D41</f>
        <v>0</v>
      </c>
      <c r="C26" s="138" t="str">
        <f t="shared" ca="1" si="3"/>
        <v>Complétez</v>
      </c>
      <c r="D26" s="88" t="str">
        <f>IF(H26=1,"Click here to answer question 3 for Tungsten","")</f>
        <v/>
      </c>
      <c r="E26" s="17" t="s">
        <v>17</v>
      </c>
      <c r="F26" s="85">
        <f>IF(B$18="No",0,1)</f>
        <v>0</v>
      </c>
      <c r="G26" s="63">
        <f t="shared" si="8"/>
        <v>1</v>
      </c>
      <c r="H26" s="64">
        <f t="shared" si="9"/>
        <v>0</v>
      </c>
      <c r="I26" s="133" t="str">
        <f ca="1">OFFSET(L!$C$1,MATCH("Checker"&amp;"Comp",L!$A:$A,0)-1,SL,,)</f>
        <v>Complétez</v>
      </c>
      <c r="J26" s="16" t="e">
        <f ca="1">OFFSET(L!$C$1,MATCH("Checker"&amp;ADDRESS(ROW(),COLUMN(),4),L!$A:$A,0)-1,SL,,)</f>
        <v>#N/A</v>
      </c>
    </row>
    <row r="27" spans="1:10" ht="42">
      <c r="A27" s="80" t="str">
        <f ca="1">Declaration!B43</f>
        <v>4) Est-ce que 100 % du cobalt du mica naturel provient de sources recyclées ou de déchets ?(*)</v>
      </c>
      <c r="B27" s="83"/>
      <c r="C27" s="83"/>
      <c r="D27" s="87"/>
      <c r="E27" s="17" t="s">
        <v>17</v>
      </c>
      <c r="F27" s="84"/>
      <c r="J27" s="134"/>
    </row>
    <row r="28" spans="1:10" ht="59.5" customHeight="1">
      <c r="A28" s="81" t="str">
        <f ca="1">Declaration!B44</f>
        <v>Cobalt(*)</v>
      </c>
      <c r="B28" s="80">
        <f>Declaration!D44</f>
        <v>0</v>
      </c>
      <c r="C28" s="138" t="str">
        <f ca="1">IF(H28=1,J28,I28)</f>
        <v>Déclarez si le cobalt utilisé dans le cadre des produits déclarés dans cette réponse à l’enquête provient d’une source entièrement recyclée ou de débris dans la cellule D44 de l’onglet Déclaration</v>
      </c>
      <c r="D28" s="210" t="str">
        <f>IF(H28=1,"Click here to answer question 4 for Cobalt","")</f>
        <v>Click here to answer question 4 for Cobalt</v>
      </c>
      <c r="E28" s="17" t="s">
        <v>17</v>
      </c>
      <c r="F28" s="85">
        <f>F23</f>
        <v>1</v>
      </c>
      <c r="G28" s="63">
        <f>IF(B28=0,1,0)</f>
        <v>1</v>
      </c>
      <c r="H28" s="64">
        <f>F28*G28</f>
        <v>1</v>
      </c>
      <c r="I28" s="133" t="str">
        <f ca="1">OFFSET(L!$C$1,MATCH("Checker"&amp;"Comp",L!$A:$A,0)-1,SL,,)</f>
        <v>Complétez</v>
      </c>
      <c r="J28" s="134" t="str">
        <f ca="1">OFFSET(L!$C$1,MATCH("Checker"&amp;ADDRESS(ROW(),COLUMN(),4),L!$A:$A,0)-1,SL,,)</f>
        <v>Déclarez si le cobalt utilisé dans le cadre des produits déclarés dans cette réponse à l’enquête provient d’une source entièrement recyclée ou de débris dans la cellule D44 de l’onglet Déclaration</v>
      </c>
    </row>
    <row r="29" spans="1:10" ht="48.5" hidden="1" customHeight="1">
      <c r="A29" s="81">
        <f>Declaration!B45</f>
        <v>0</v>
      </c>
      <c r="B29" s="80">
        <f>Declaration!D45</f>
        <v>0</v>
      </c>
      <c r="C29" s="138" t="str">
        <f ca="1">IF(H29=1,J29,I29)</f>
        <v>Complétez</v>
      </c>
      <c r="D29" s="88" t="str">
        <f>IF(H29=1,"Click here to answer question 4 for Mica","")</f>
        <v/>
      </c>
      <c r="E29" s="17" t="s">
        <v>17</v>
      </c>
      <c r="F29" s="85"/>
      <c r="G29" s="63">
        <f>IF(B29=0,1,0)</f>
        <v>1</v>
      </c>
      <c r="H29" s="64">
        <f>F29*G29</f>
        <v>0</v>
      </c>
      <c r="I29" s="133" t="str">
        <f ca="1">OFFSET(L!$C$1,MATCH("Checker"&amp;"Comp",L!$A:$A,0)-1,SL,,)</f>
        <v>Complétez</v>
      </c>
      <c r="J29" s="134" t="str">
        <f ca="1">OFFSET(L!$C$1,MATCH("Checker"&amp;ADDRESS(ROW(),COLUMN(),4),L!$A:$A,0)-1,SL,,)</f>
        <v>Déclarez si le mica utilisé dans le cadre des produits déclarés dans cette réponse à l’enquête provient d’une source entièrement recyclée ou de débris dans la cellule D45 de l’onglet Déclaration</v>
      </c>
    </row>
    <row r="30" spans="1:10" ht="43" hidden="1">
      <c r="A30" s="81">
        <f ca="1">Declaration!B46</f>
        <v>0</v>
      </c>
      <c r="B30" s="80">
        <f>Declaration!D46</f>
        <v>0</v>
      </c>
      <c r="C30" s="138" t="str">
        <f ca="1">IF(H30=1,J30,I30)</f>
        <v>Complétez</v>
      </c>
      <c r="D30" s="88" t="str">
        <f>IF(H30=1,"Click here to answer question 4 for Gold","")</f>
        <v/>
      </c>
      <c r="E30" s="17" t="s">
        <v>17</v>
      </c>
      <c r="F30" s="85">
        <f>F25</f>
        <v>0</v>
      </c>
      <c r="G30" s="63">
        <f>IF(B30=0,1,0)</f>
        <v>1</v>
      </c>
      <c r="H30" s="64">
        <f>F30*G30</f>
        <v>0</v>
      </c>
      <c r="I30" s="133" t="str">
        <f ca="1">OFFSET(L!$C$1,MATCH("Checker"&amp;"Comp",L!$A:$A,0)-1,SL,,)</f>
        <v>Complétez</v>
      </c>
      <c r="J30" s="134" t="e">
        <f ca="1">OFFSET(L!$C$1,MATCH("Checker"&amp;ADDRESS(ROW(),COLUMN(),4),L!$A:$A,0)-1,SL,,)</f>
        <v>#N/A</v>
      </c>
    </row>
    <row r="31" spans="1:10" ht="43" hidden="1">
      <c r="A31" s="81">
        <f ca="1">Declaration!B47</f>
        <v>0</v>
      </c>
      <c r="B31" s="80">
        <f>Declaration!D47</f>
        <v>0</v>
      </c>
      <c r="C31" s="138" t="str">
        <f ca="1">IF(H31=1,J31,I31)</f>
        <v>Complétez</v>
      </c>
      <c r="D31" s="88" t="str">
        <f>IF(H31=1,"Click here to answer question 4 for Tungsten","")</f>
        <v/>
      </c>
      <c r="E31" s="17" t="s">
        <v>17</v>
      </c>
      <c r="F31" s="85">
        <f>F26</f>
        <v>0</v>
      </c>
      <c r="G31" s="63">
        <f>IF(B31=0,1,0)</f>
        <v>1</v>
      </c>
      <c r="H31" s="64">
        <f>F31*G31</f>
        <v>0</v>
      </c>
      <c r="I31" s="133" t="str">
        <f ca="1">OFFSET(L!$C$1,MATCH("Checker"&amp;"Comp",L!$A:$A,0)-1,SL,,)</f>
        <v>Complétez</v>
      </c>
      <c r="J31" s="134" t="e">
        <f ca="1">OFFSET(L!$C$1,MATCH("Checker"&amp;ADDRESS(ROW(),COLUMN(),4),L!$A:$A,0)-1,SL,,)</f>
        <v>#N/A</v>
      </c>
    </row>
    <row r="32" spans="1:10" ht="42">
      <c r="A32" s="80" t="str">
        <f ca="1">Declaration!B49</f>
        <v>5) Combien de fournisseurs concernés (en %) ont répondu à l’enquête sur la chaîne d’approvisionnement ?(*)</v>
      </c>
      <c r="B32" s="83"/>
      <c r="C32" s="83"/>
      <c r="D32" s="87"/>
      <c r="E32" s="17" t="s">
        <v>17</v>
      </c>
      <c r="F32" s="84"/>
    </row>
    <row r="33" spans="1:10" ht="42">
      <c r="A33" s="81" t="str">
        <f ca="1">Declaration!B50</f>
        <v>Cobalt(*)</v>
      </c>
      <c r="B33" s="80">
        <f>Declaration!D50</f>
        <v>0</v>
      </c>
      <c r="C33" s="138" t="str">
        <f t="shared" ca="1" si="3"/>
        <v>Indiquez le pourcentage d'exhaustivité des informations sur la fonderie données par le fournisseur dans la cellule D50 de l'onglet Déclaration</v>
      </c>
      <c r="D33" s="254" t="str">
        <f>IF(H33=1,"Click here to answer question 5 for Cobalt","")</f>
        <v>Click here to answer question 5 for Cobalt</v>
      </c>
      <c r="E33" s="17" t="s">
        <v>21</v>
      </c>
      <c r="F33" s="85">
        <f>F23</f>
        <v>1</v>
      </c>
      <c r="G33" s="63">
        <f t="shared" si="8"/>
        <v>1</v>
      </c>
      <c r="H33" s="64">
        <f t="shared" si="9"/>
        <v>1</v>
      </c>
      <c r="I33" s="133" t="str">
        <f ca="1">OFFSET(L!$C$1,MATCH("Checker"&amp;"Comp",L!$A:$A,0)-1,SL,,)</f>
        <v>Complétez</v>
      </c>
      <c r="J33" s="16" t="str">
        <f ca="1">OFFSET(L!$C$1,MATCH("Checker"&amp;ADDRESS(ROW(),COLUMN(),4),L!$A:$A,0)-1,SL,,)</f>
        <v>Indiquez le pourcentage d'exhaustivité des informations sur la fonderie données par le fournisseur dans la cellule D50 de l'onglet Déclaration</v>
      </c>
    </row>
    <row r="34" spans="1:10" ht="42">
      <c r="A34" s="81" t="str">
        <f ca="1">Declaration!B51</f>
        <v>Mica(*)</v>
      </c>
      <c r="B34" s="80">
        <f>Declaration!D51</f>
        <v>0</v>
      </c>
      <c r="C34" s="138" t="str">
        <f t="shared" ca="1" si="3"/>
        <v xml:space="preserve">Indiquez le pourcentage d'exhaustivité des informations sur la fonderie données par le fournisseur dans la cellule D51 de l'onglet Déclaration </v>
      </c>
      <c r="D34" s="86" t="str">
        <f>IF(H34=1,"Click here to answer question 5 for Mica","")</f>
        <v>Click here to answer question 5 for Mica</v>
      </c>
      <c r="E34" s="17" t="s">
        <v>21</v>
      </c>
      <c r="F34" s="85">
        <f>F24</f>
        <v>1</v>
      </c>
      <c r="G34" s="63">
        <f t="shared" si="8"/>
        <v>1</v>
      </c>
      <c r="H34" s="64">
        <f t="shared" si="9"/>
        <v>1</v>
      </c>
      <c r="I34" s="133" t="str">
        <f ca="1">OFFSET(L!$C$1,MATCH("Checker"&amp;"Comp",L!$A:$A,0)-1,SL,,)</f>
        <v>Complétez</v>
      </c>
      <c r="J34" s="16" t="str">
        <f ca="1">OFFSET(L!$C$1,MATCH("Checker"&amp;ADDRESS(ROW(),COLUMN(),4),L!$A:$A,0)-1,SL,,)</f>
        <v xml:space="preserve">Indiquez le pourcentage d'exhaustivité des informations sur la fonderie données par le fournisseur dans la cellule D51 de l'onglet Déclaration </v>
      </c>
    </row>
    <row r="35" spans="1:10" ht="29" hidden="1">
      <c r="A35" s="81">
        <f ca="1">Declaration!B52</f>
        <v>0</v>
      </c>
      <c r="B35" s="80">
        <f>Declaration!D52</f>
        <v>0</v>
      </c>
      <c r="C35" s="138" t="str">
        <f t="shared" ca="1" si="3"/>
        <v>Complétez</v>
      </c>
      <c r="D35" s="86" t="str">
        <f>IF(H35=1,"Click here to answer question 5 for Gold","")</f>
        <v/>
      </c>
      <c r="E35" s="17" t="s">
        <v>21</v>
      </c>
      <c r="F35" s="85">
        <f>F25</f>
        <v>0</v>
      </c>
      <c r="G35" s="63">
        <f t="shared" si="8"/>
        <v>1</v>
      </c>
      <c r="H35" s="64">
        <f t="shared" si="9"/>
        <v>0</v>
      </c>
      <c r="I35" s="133" t="str">
        <f ca="1">OFFSET(L!$C$1,MATCH("Checker"&amp;"Comp",L!$A:$A,0)-1,SL,,)</f>
        <v>Complétez</v>
      </c>
      <c r="J35" s="16" t="e">
        <f ca="1">OFFSET(L!$C$1,MATCH("Checker"&amp;ADDRESS(ROW(),COLUMN(),4),L!$A:$A,0)-1,SL,,)</f>
        <v>#N/A</v>
      </c>
    </row>
    <row r="36" spans="1:10" ht="29" hidden="1">
      <c r="A36" s="81">
        <f ca="1">Declaration!B53</f>
        <v>0</v>
      </c>
      <c r="B36" s="80">
        <f>Declaration!D53</f>
        <v>0</v>
      </c>
      <c r="C36" s="138" t="str">
        <f t="shared" ca="1" si="3"/>
        <v>Complétez</v>
      </c>
      <c r="D36" s="86" t="str">
        <f>IF(H36=1,"Click here to answer question 5 for Tungsten","")</f>
        <v/>
      </c>
      <c r="E36" s="17" t="s">
        <v>21</v>
      </c>
      <c r="F36" s="85">
        <f>F26</f>
        <v>0</v>
      </c>
      <c r="G36" s="63">
        <f t="shared" si="8"/>
        <v>1</v>
      </c>
      <c r="H36" s="64">
        <f t="shared" si="9"/>
        <v>0</v>
      </c>
      <c r="I36" s="133" t="str">
        <f ca="1">OFFSET(L!$C$1,MATCH("Checker"&amp;"Comp",L!$A:$A,0)-1,SL,,)</f>
        <v>Complétez</v>
      </c>
      <c r="J36" s="16" t="e">
        <f ca="1">OFFSET(L!$C$1,MATCH("Checker"&amp;ADDRESS(ROW(),COLUMN(),4),L!$A:$A,0)-1,SL,,)</f>
        <v>#N/A</v>
      </c>
    </row>
    <row r="37" spans="1:10" ht="56">
      <c r="A37" s="80" t="str">
        <f ca="1">Declaration!B55</f>
        <v>6) Avez-vous identifié toutes les fonderies et transformateurs qui fournissent le cobalt ou le mica naturel à votre chaîne d’approvisionnement ?(*)</v>
      </c>
      <c r="B37" s="83"/>
      <c r="C37" s="83"/>
      <c r="D37" s="87"/>
      <c r="E37" s="17" t="s">
        <v>15</v>
      </c>
      <c r="F37" s="84"/>
    </row>
    <row r="38" spans="1:10" ht="57">
      <c r="A38" s="81" t="str">
        <f ca="1">Declaration!B56</f>
        <v>Cobalt(*)</v>
      </c>
      <c r="B38" s="80">
        <f>Declaration!D56</f>
        <v>0</v>
      </c>
      <c r="C38" s="138" t="str">
        <f t="shared" ca="1" si="3"/>
        <v>Déclarez si tous les noms de la fonderie ont été fournis dans cette réponse à l'enquête dans le cadre du champ d'application des produits déclarés dans la cellule D56 de l'onglet Déclaration</v>
      </c>
      <c r="D38" s="254" t="str">
        <f>IF(H38=1,"Click here to answer question 6 for Cobalt","")</f>
        <v>Click here to answer question 6 for Cobalt</v>
      </c>
      <c r="E38" s="17" t="s">
        <v>15</v>
      </c>
      <c r="F38" s="85">
        <f>F23</f>
        <v>1</v>
      </c>
      <c r="G38" s="63">
        <f t="shared" si="8"/>
        <v>1</v>
      </c>
      <c r="H38" s="64">
        <f t="shared" si="9"/>
        <v>1</v>
      </c>
      <c r="I38" s="133" t="str">
        <f ca="1">OFFSET(L!$C$1,MATCH("Checker"&amp;"Comp",L!$A:$A,0)-1,SL,,)</f>
        <v>Complétez</v>
      </c>
      <c r="J38" s="16" t="str">
        <f ca="1">OFFSET(L!$C$1,MATCH("Checker"&amp;ADDRESS(ROW(),COLUMN(),4),L!$A:$A,0)-1,SL,,)</f>
        <v>Déclarez si tous les noms de la fonderie ont été fournis dans cette réponse à l'enquête dans le cadre du champ d'application des produits déclarés dans la cellule D56 de l'onglet Déclaration</v>
      </c>
    </row>
    <row r="39" spans="1:10" ht="57">
      <c r="A39" s="81" t="str">
        <f ca="1">Declaration!B57</f>
        <v>Mica(*)</v>
      </c>
      <c r="B39" s="80">
        <f>Declaration!D57</f>
        <v>0</v>
      </c>
      <c r="C39" s="138" t="str">
        <f t="shared" ca="1" si="3"/>
        <v>Déclarez si tous les noms de la fonderie ont été fournis dans cette réponse à l'enquête dans le cadre du champ d'application des produits déclarés dans la cellule D57 de l'onglet Déclaration</v>
      </c>
      <c r="D39" s="88" t="str">
        <f>IF(H39=1,"Click here to answer question 6 for Mica","")</f>
        <v>Click here to answer question 6 for Mica</v>
      </c>
      <c r="E39" s="17" t="s">
        <v>15</v>
      </c>
      <c r="F39" s="85">
        <f>F24</f>
        <v>1</v>
      </c>
      <c r="G39" s="63">
        <f t="shared" si="8"/>
        <v>1</v>
      </c>
      <c r="H39" s="64">
        <f t="shared" si="9"/>
        <v>1</v>
      </c>
      <c r="I39" s="133" t="str">
        <f ca="1">OFFSET(L!$C$1,MATCH("Checker"&amp;"Comp",L!$A:$A,0)-1,SL,,)</f>
        <v>Complétez</v>
      </c>
      <c r="J39" s="16" t="str">
        <f ca="1">OFFSET(L!$C$1,MATCH("Checker"&amp;ADDRESS(ROW(),COLUMN(),4),L!$A:$A,0)-1,SL,,)</f>
        <v>Déclarez si tous les noms de la fonderie ont été fournis dans cette réponse à l'enquête dans le cadre du champ d'application des produits déclarés dans la cellule D57 de l'onglet Déclaration</v>
      </c>
    </row>
    <row r="40" spans="1:10" ht="57" hidden="1">
      <c r="A40" s="81">
        <f ca="1">Declaration!B58</f>
        <v>0</v>
      </c>
      <c r="B40" s="80">
        <f>Declaration!D58</f>
        <v>0</v>
      </c>
      <c r="C40" s="138" t="str">
        <f t="shared" ca="1" si="3"/>
        <v>Complétez</v>
      </c>
      <c r="D40" s="88" t="str">
        <f>IF(H40=1,"Click here to answer question 6 for Gold","")</f>
        <v/>
      </c>
      <c r="E40" s="17" t="s">
        <v>15</v>
      </c>
      <c r="F40" s="85">
        <f>F25</f>
        <v>0</v>
      </c>
      <c r="G40" s="63">
        <f t="shared" si="8"/>
        <v>1</v>
      </c>
      <c r="H40" s="64">
        <f t="shared" si="9"/>
        <v>0</v>
      </c>
      <c r="I40" s="133" t="str">
        <f ca="1">OFFSET(L!$C$1,MATCH("Checker"&amp;"Comp",L!$A:$A,0)-1,SL,,)</f>
        <v>Complétez</v>
      </c>
      <c r="J40" s="16" t="e">
        <f ca="1">OFFSET(L!$C$1,MATCH("Checker"&amp;ADDRESS(ROW(),COLUMN(),4),L!$A:$A,0)-1,SL,,)</f>
        <v>#N/A</v>
      </c>
    </row>
    <row r="41" spans="1:10" ht="57" hidden="1">
      <c r="A41" s="81">
        <f ca="1">Declaration!B59</f>
        <v>0</v>
      </c>
      <c r="B41" s="80">
        <f>Declaration!D59</f>
        <v>0</v>
      </c>
      <c r="C41" s="138" t="str">
        <f t="shared" ca="1" si="3"/>
        <v>Complétez</v>
      </c>
      <c r="D41" s="88" t="str">
        <f>IF(H41=1,"Click here to answer question 6 for Tungsten","")</f>
        <v/>
      </c>
      <c r="E41" s="17" t="s">
        <v>15</v>
      </c>
      <c r="F41" s="85">
        <f>F26</f>
        <v>0</v>
      </c>
      <c r="G41" s="63">
        <f t="shared" si="8"/>
        <v>1</v>
      </c>
      <c r="H41" s="64">
        <f t="shared" si="9"/>
        <v>0</v>
      </c>
      <c r="I41" s="133" t="str">
        <f ca="1">OFFSET(L!$C$1,MATCH("Checker"&amp;"Comp",L!$A:$A,0)-1,SL,,)</f>
        <v>Complétez</v>
      </c>
      <c r="J41" s="16" t="e">
        <f ca="1">OFFSET(L!$C$1,MATCH("Checker"&amp;ADDRESS(ROW(),COLUMN(),4),L!$A:$A,0)-1,SL,,)</f>
        <v>#N/A</v>
      </c>
    </row>
    <row r="42" spans="1:10" ht="70">
      <c r="A42" s="80" t="str">
        <f ca="1">Declaration!B61</f>
        <v>7) Est-ce que toutes les informations pertinentes reçues des fonderies et transformateurs par votre société ont été mentionnées dans cette déclaration ?(*)</v>
      </c>
      <c r="B42" s="83"/>
      <c r="C42" s="83"/>
      <c r="D42" s="87"/>
      <c r="E42" s="17" t="s">
        <v>18</v>
      </c>
      <c r="F42" s="84"/>
    </row>
    <row r="43" spans="1:10" ht="43">
      <c r="A43" s="81" t="str">
        <f ca="1">Declaration!B62</f>
        <v>Cobalt(*)</v>
      </c>
      <c r="B43" s="80">
        <f>Declaration!D62</f>
        <v>0</v>
      </c>
      <c r="C43" s="138" t="str">
        <f t="shared" ca="1" si="3"/>
        <v>Déclarez si toutes les informations applicables sur la fonderie de cobalt ont été fournies dans la cellule D62 de l'onglet Déclaration</v>
      </c>
      <c r="D43" s="88" t="str">
        <f>IF(H43=1,"Click here to answer question 7 for Cobalt","")</f>
        <v>Click here to answer question 7 for Cobalt</v>
      </c>
      <c r="E43" s="17" t="s">
        <v>17</v>
      </c>
      <c r="F43" s="85">
        <f>F23</f>
        <v>1</v>
      </c>
      <c r="G43" s="63">
        <f t="shared" si="8"/>
        <v>1</v>
      </c>
      <c r="H43" s="64">
        <f t="shared" si="9"/>
        <v>1</v>
      </c>
      <c r="I43" s="133" t="str">
        <f ca="1">OFFSET(L!$C$1,MATCH("Checker"&amp;"Comp",L!$A:$A,0)-1,SL,,)</f>
        <v>Complétez</v>
      </c>
      <c r="J43" s="16" t="str">
        <f ca="1">OFFSET(L!$C$1,MATCH("Checker"&amp;ADDRESS(ROW(),COLUMN(),4),L!$A:$A,0)-1,SL,,)</f>
        <v>Déclarez si toutes les informations applicables sur la fonderie de cobalt ont été fournies dans la cellule D62 de l'onglet Déclaration</v>
      </c>
    </row>
    <row r="44" spans="1:10" ht="43">
      <c r="A44" s="81" t="str">
        <f ca="1">Declaration!B63</f>
        <v>Mica(*)</v>
      </c>
      <c r="B44" s="80">
        <f>Declaration!D63</f>
        <v>0</v>
      </c>
      <c r="C44" s="138" t="str">
        <f t="shared" ca="1" si="3"/>
        <v>Déclarez si toutes les informations applicables sur la fonderie de mica ont été fournies dans la cellule D63 de l'onglet Déclaration</v>
      </c>
      <c r="D44" s="89" t="str">
        <f>IF(H44=1,"Click here to answer question 7 for Mica","")</f>
        <v>Click here to answer question 7 for Mica</v>
      </c>
      <c r="E44" s="17" t="s">
        <v>17</v>
      </c>
      <c r="F44" s="85">
        <f>F24</f>
        <v>1</v>
      </c>
      <c r="G44" s="63">
        <f t="shared" si="8"/>
        <v>1</v>
      </c>
      <c r="H44" s="64">
        <f t="shared" si="9"/>
        <v>1</v>
      </c>
      <c r="I44" s="133" t="str">
        <f ca="1">OFFSET(L!$C$1,MATCH("Checker"&amp;"Comp",L!$A:$A,0)-1,SL,,)</f>
        <v>Complétez</v>
      </c>
      <c r="J44" s="16" t="str">
        <f ca="1">OFFSET(L!$C$1,MATCH("Checker"&amp;ADDRESS(ROW(),COLUMN(),4),L!$A:$A,0)-1,SL,,)</f>
        <v>Déclarez si toutes les informations applicables sur la fonderie de mica ont été fournies dans la cellule D63 de l'onglet Déclaration</v>
      </c>
    </row>
    <row r="45" spans="1:10" ht="39" hidden="1" customHeight="1">
      <c r="A45" s="81">
        <f ca="1">Declaration!B64</f>
        <v>0</v>
      </c>
      <c r="B45" s="80">
        <f>Declaration!D64</f>
        <v>0</v>
      </c>
      <c r="C45" s="138" t="str">
        <f t="shared" ca="1" si="3"/>
        <v>Complétez</v>
      </c>
      <c r="D45" s="89" t="str">
        <f>IF(H45=1,"Click here to answer question 7 for Gold","")</f>
        <v/>
      </c>
      <c r="E45" s="17" t="s">
        <v>17</v>
      </c>
      <c r="F45" s="85">
        <f>F25</f>
        <v>0</v>
      </c>
      <c r="G45" s="63">
        <f t="shared" si="8"/>
        <v>1</v>
      </c>
      <c r="H45" s="64">
        <f t="shared" si="9"/>
        <v>0</v>
      </c>
      <c r="I45" s="133" t="str">
        <f ca="1">OFFSET(L!$C$1,MATCH("Checker"&amp;"Comp",L!$A:$A,0)-1,SL,,)</f>
        <v>Complétez</v>
      </c>
      <c r="J45" s="16" t="s">
        <v>59</v>
      </c>
    </row>
    <row r="46" spans="1:10" ht="39" hidden="1" customHeight="1">
      <c r="A46" s="81">
        <f ca="1">Declaration!B65</f>
        <v>0</v>
      </c>
      <c r="B46" s="80">
        <f>Declaration!D65</f>
        <v>0</v>
      </c>
      <c r="C46" s="138" t="str">
        <f t="shared" ca="1" si="3"/>
        <v>Complétez</v>
      </c>
      <c r="D46" s="89" t="str">
        <f>IF(H46=1,"Click here to answer question 7 for Tungsten","")</f>
        <v/>
      </c>
      <c r="E46" s="17" t="s">
        <v>17</v>
      </c>
      <c r="F46" s="85">
        <f>F26</f>
        <v>0</v>
      </c>
      <c r="G46" s="63">
        <f t="shared" si="8"/>
        <v>1</v>
      </c>
      <c r="H46" s="64">
        <f t="shared" si="9"/>
        <v>0</v>
      </c>
      <c r="I46" s="133" t="str">
        <f ca="1">OFFSET(L!$C$1,MATCH("Checker"&amp;"Comp",L!$A:$A,0)-1,SL,,)</f>
        <v>Complétez</v>
      </c>
    </row>
    <row r="47" spans="1:10" ht="28">
      <c r="A47" s="80" t="str">
        <f ca="1">Declaration!B68</f>
        <v>Question</v>
      </c>
      <c r="B47" s="83"/>
      <c r="C47" s="83"/>
      <c r="D47" s="87"/>
      <c r="E47" s="17" t="s">
        <v>21</v>
      </c>
      <c r="F47" s="84"/>
      <c r="G47" s="84"/>
      <c r="H47" s="84"/>
    </row>
    <row r="48" spans="1:10" ht="43">
      <c r="A48" s="80" t="str">
        <f ca="1">Declaration!B69</f>
        <v>A. Avez-vous mis en place une politique responsable d’approvisionnement en minerais ?(*)</v>
      </c>
      <c r="B48" s="80">
        <f>Declaration!D69</f>
        <v>0</v>
      </c>
      <c r="C48" s="138" t="str">
        <f t="shared" ca="1" si="3"/>
        <v>Répondez dans la cellule D69 de l'onglet Déclaration si votre entreprise a une politique d'approvisionnement responsable en minerais</v>
      </c>
      <c r="D48" s="252" t="str">
        <f>IF(H48=1,"Click here to answer question (A)","")</f>
        <v>Click here to answer question (A)</v>
      </c>
      <c r="E48" s="17" t="s">
        <v>17</v>
      </c>
      <c r="F48" s="85">
        <f>IF(SUM(F$23:F$24)=0,0,1)</f>
        <v>1</v>
      </c>
      <c r="G48" s="63">
        <f t="shared" si="8"/>
        <v>1</v>
      </c>
      <c r="H48" s="64">
        <f t="shared" si="9"/>
        <v>1</v>
      </c>
      <c r="I48" s="133" t="str">
        <f ca="1">OFFSET(L!$C$1,MATCH("Checker"&amp;"Comp",L!$A:$A,0)-1,SL,,)</f>
        <v>Complétez</v>
      </c>
      <c r="J48" s="16" t="str">
        <f ca="1">OFFSET(L!$C$1,MATCH("Checker"&amp;ADDRESS(ROW(),COLUMN(),4),L!$A:$A,0)-1,SL,,)</f>
        <v>Répondez dans la cellule D69 de l'onglet Déclaration si votre entreprise a une politique d'approvisionnement responsable en minerais</v>
      </c>
    </row>
    <row r="49" spans="1:12" ht="15" hidden="1">
      <c r="A49" s="80" t="s">
        <v>60</v>
      </c>
      <c r="B49" s="80">
        <f>Declaration!G69</f>
        <v>0</v>
      </c>
      <c r="C49" s="80" t="str">
        <f ca="1">IF(H49=1,J49,I49)</f>
        <v>Complétez</v>
      </c>
      <c r="D49" s="86" t="str">
        <f>IF(H49=1,"Click here to specify URL for question (A)","")</f>
        <v/>
      </c>
      <c r="E49" s="17"/>
      <c r="F49" s="85"/>
      <c r="G49" s="63">
        <f>IF(LEN(B49)&gt;1,0,1)</f>
        <v>1</v>
      </c>
      <c r="H49" s="64">
        <f>F49*G49</f>
        <v>0</v>
      </c>
      <c r="I49" s="133" t="str">
        <f ca="1">OFFSET(L!$C$1,MATCH("Checker"&amp;"Comp",L!$A:$A,0)-1,SL,,)</f>
        <v>Complétez</v>
      </c>
      <c r="J49" s="127" t="str">
        <f ca="1">OFFSET(L!$C$1,MATCH("Checker"&amp;ADDRESS(ROW(),COLUMN(),4),L!$A:$A,0)-1,SL,,)</f>
        <v>Répondez dans la cellule D69 de l'onglet Déclaration si vous exigez que vos fournisseurs directs appliquent leur devoir de diligence dans l'approvisionnement en cobalt ou en mica naturel</v>
      </c>
    </row>
    <row r="50" spans="1:12" ht="70">
      <c r="A50" s="80" t="str">
        <f ca="1">Declaration!B71</f>
        <v>B. Votre politique responsable d’approvisionnement en minerais est-elle disponible sur votre site Web ? (remarque : si oui, l'utilisateur doit spécifier l'URL dans le champ commentaire.)(*)</v>
      </c>
      <c r="B50" s="80">
        <f>Declaration!D71</f>
        <v>0</v>
      </c>
      <c r="C50" s="138" t="str">
        <f ca="1">IF(H50=1,J50,I50)</f>
        <v>Déclarez si votre compagnie a rendu publiquement accessible votre politique d'approvisionnement responsable en minerais sur votre site Web dans la cellule D71 de l'onglet Déclaration</v>
      </c>
      <c r="D50" s="210" t="str">
        <f>IF(H50=1,"Click here to answer question (B)","")</f>
        <v>Click here to answer question (B)</v>
      </c>
      <c r="E50" s="17" t="s">
        <v>17</v>
      </c>
      <c r="F50" s="85">
        <f t="shared" ref="F50:F59" si="10">F$48</f>
        <v>1</v>
      </c>
      <c r="G50" s="63">
        <f t="shared" si="8"/>
        <v>1</v>
      </c>
      <c r="H50" s="64">
        <f t="shared" si="9"/>
        <v>1</v>
      </c>
      <c r="I50" s="133" t="str">
        <f ca="1">OFFSET(L!$C$1,MATCH("Checker"&amp;"Comp",L!$A:$A,0)-1,SL,,)</f>
        <v>Complétez</v>
      </c>
      <c r="J50" s="16" t="str">
        <f ca="1">OFFSET(L!$C$1,MATCH("Checker"&amp;ADDRESS(ROW(),COLUMN(),4),L!$A:$A,0)-1,SL,,)</f>
        <v>Déclarez si votre compagnie a rendu publiquement accessible votre politique d'approvisionnement responsable en minerais sur votre site Web dans la cellule D71 de l'onglet Déclaration</v>
      </c>
    </row>
    <row r="51" spans="1:12" ht="43">
      <c r="A51" s="80" t="s">
        <v>60</v>
      </c>
      <c r="B51" s="80">
        <f>Declaration!G71</f>
        <v>0</v>
      </c>
      <c r="C51" s="80" t="str">
        <f ca="1">IF(H51=1,J51,I51)</f>
        <v>Complétez</v>
      </c>
      <c r="D51" s="221" t="str">
        <f>IF(H51=1,"Click here to answer question (C)","")</f>
        <v/>
      </c>
      <c r="E51" s="17" t="s">
        <v>17</v>
      </c>
      <c r="F51" s="85">
        <f>IF(AND(F50=1,B50="Yes"),1,0)</f>
        <v>0</v>
      </c>
      <c r="G51" s="63">
        <f>IF(LEN(B51)&gt;1,0,1)</f>
        <v>1</v>
      </c>
      <c r="H51" s="64">
        <f>F51*G51</f>
        <v>0</v>
      </c>
      <c r="I51" s="133" t="str">
        <f ca="1">OFFSET(L!$C$1,MATCH("Checker"&amp;"Comp",L!$A:$A,0)-1,SL,,)</f>
        <v>Complétez</v>
      </c>
      <c r="J51" s="16" t="str">
        <f ca="1">OFFSET(L!$C$1,MATCH("Checker"&amp;ADDRESS(ROW(),COLUMN(),4),L!$A:$A,0)-1,SL,,)</f>
        <v>Saisissez l'URL dans la cellule G71 de l'onglet Déclaration si vous répondez par « Oui » à la question B. Le format de l'URL doit être : www.nomdelentreprise.com</v>
      </c>
    </row>
    <row r="52" spans="1:12" ht="67.5" customHeight="1">
      <c r="A52" s="80" t="str">
        <f ca="1">Declaration!B73</f>
        <v>C. Est-ce que vous imposez à vos fournisseurs directs de s’approvisionner en cobalt ou en mica naturel auprès de fonderies ou transformateurs dont les pratiques de diligence raisonnable ont été validées par un programme d’audit externe indépendant ?(*)</v>
      </c>
      <c r="B52" s="83"/>
      <c r="C52" s="83"/>
      <c r="D52" s="87"/>
      <c r="E52" s="17" t="s">
        <v>17</v>
      </c>
      <c r="F52" s="85"/>
      <c r="G52" s="63"/>
      <c r="H52" s="64"/>
      <c r="I52" s="133"/>
      <c r="J52" s="16">
        <f ca="1">OFFSET(L!$C$1,MATCH("Checker"&amp;ADDRESS(ROW(),COLUMN(),4),L!$A:$A,0)-1,SL,,)</f>
        <v>0</v>
      </c>
    </row>
    <row r="53" spans="1:12" ht="84">
      <c r="A53" s="80" t="str">
        <f ca="1">Declaration!B74</f>
        <v>Cobalt(*)</v>
      </c>
      <c r="B53" s="80">
        <f>Declaration!D74</f>
        <v>0</v>
      </c>
      <c r="C53" s="138" t="str">
        <f t="shared" ca="1" si="3"/>
        <v>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v>
      </c>
      <c r="D53" s="210" t="str">
        <f>IF(H53=1,"Click here to answer question (C)","")</f>
        <v>Click here to answer question (C)</v>
      </c>
      <c r="E53" s="17"/>
      <c r="F53" s="85">
        <f>F23*F$48</f>
        <v>1</v>
      </c>
      <c r="G53" s="63">
        <f t="shared" si="8"/>
        <v>1</v>
      </c>
      <c r="H53" s="64">
        <f t="shared" si="9"/>
        <v>1</v>
      </c>
      <c r="I53" s="133" t="str">
        <f ca="1">OFFSET(L!$C$1,MATCH("Checker"&amp;"Comp",L!$A:$A,0)-1,SL,,)</f>
        <v>Complétez</v>
      </c>
      <c r="J53" s="16" t="str">
        <f ca="1">OFFSET(L!$C$1,MATCH("Checker"&amp;ADDRESS(ROW(),COLUMN(),4),L!$A:$A,0)-1,SL,,)</f>
        <v>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v>
      </c>
    </row>
    <row r="54" spans="1:12" ht="84">
      <c r="A54" s="80" t="str">
        <f ca="1">Declaration!B75</f>
        <v>Mica(*)</v>
      </c>
      <c r="B54" s="80">
        <f>Declaration!D75</f>
        <v>0</v>
      </c>
      <c r="C54" s="138" t="str">
        <f t="shared" ca="1" si="3"/>
        <v>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v>
      </c>
      <c r="D54" s="210" t="str">
        <f>IF(H54=1,"Click here to answer question (C)","")</f>
        <v>Click here to answer question (C)</v>
      </c>
      <c r="E54" s="17"/>
      <c r="F54" s="85">
        <f>F24*F$48</f>
        <v>1</v>
      </c>
      <c r="G54" s="63">
        <f t="shared" si="8"/>
        <v>1</v>
      </c>
      <c r="H54" s="64">
        <f t="shared" si="9"/>
        <v>1</v>
      </c>
      <c r="I54" s="133" t="str">
        <f ca="1">OFFSET(L!$C$1,MATCH("Checker"&amp;"Comp",L!$A:$A,0)-1,SL,,)</f>
        <v>Complétez</v>
      </c>
      <c r="J54" s="16" t="str">
        <f ca="1">OFFSET(L!$C$1,MATCH("Checker"&amp;ADDRESS(ROW(),COLUMN(),4),L!$A:$A,0)-1,SL,,)</f>
        <v>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v>
      </c>
    </row>
    <row r="55" spans="1:12" ht="43">
      <c r="A55" s="80" t="str">
        <f ca="1">Declaration!B77</f>
        <v>D. Exigez-vous des pratiques de diligence raisonnable concernant l'approvisionnement responsable ?(*)</v>
      </c>
      <c r="B55" s="80">
        <f>Declaration!D77</f>
        <v>0</v>
      </c>
      <c r="C55" s="138" t="str">
        <f ca="1">IF(H55=1,J55,I55)</f>
        <v>Répondez dans la cellule D77 de l'onglet Déclaration si vous avez mis en place des mesures d'approvisionnement responsable</v>
      </c>
      <c r="D55" s="210" t="str">
        <f>IF(H55=1,"Click here to answer question (D)","")</f>
        <v>Click here to answer question (D)</v>
      </c>
      <c r="E55" s="17" t="s">
        <v>17</v>
      </c>
      <c r="F55" s="85">
        <f t="shared" si="10"/>
        <v>1</v>
      </c>
      <c r="G55" s="63">
        <f t="shared" si="8"/>
        <v>1</v>
      </c>
      <c r="H55" s="64">
        <f t="shared" si="9"/>
        <v>1</v>
      </c>
      <c r="I55" s="133" t="str">
        <f ca="1">OFFSET(L!$C$1,MATCH("Checker"&amp;"Comp",L!$A:$A,0)-1,SL,,)</f>
        <v>Complétez</v>
      </c>
      <c r="J55" s="16" t="str">
        <f ca="1">OFFSET(L!$C$1,MATCH("Checker"&amp;ADDRESS(ROW(),COLUMN(),4),L!$A:$A,0)-1,SL,,)</f>
        <v>Répondez dans la cellule D77 de l'onglet Déclaration si vous avez mis en place des mesures d'approvisionnement responsable</v>
      </c>
    </row>
    <row r="56" spans="1:12" ht="56">
      <c r="A56" s="80" t="str">
        <f ca="1">Declaration!B79</f>
        <v>E. Votre société réalise-t-elle des enquêtes sur la chaîne d’approvisionnement en cobalt ou en mica naturel de votre ou vos fournisseurs concernés ?(*)</v>
      </c>
      <c r="B56" s="80">
        <f>IF(Declaration!D79="No",Declaration!D79,IF(Declaration!D79="Yes, in conformance with IPC1755 (e.g. EMRT)",Declaration!D79,IF(Declaration!D79="Yes, Using Other Format (Describe)",Declaration!G79,0)))</f>
        <v>0</v>
      </c>
      <c r="C56" s="138" t="str">
        <f t="shared" ca="1" si="3"/>
        <v>Répondez dans la cellule D79 de l'onglet Déclaration si vous comparez les réponses de vos fournisseurs aux attentes de votre compagnie</v>
      </c>
      <c r="D56" s="210" t="str">
        <f>IF(H56=1,"Click here to answer question (E)","")</f>
        <v>Click here to answer question (E)</v>
      </c>
      <c r="E56" s="17" t="s">
        <v>17</v>
      </c>
      <c r="F56" s="85">
        <f t="shared" si="10"/>
        <v>1</v>
      </c>
      <c r="G56" s="63">
        <f>IF(B56=0,1,0)</f>
        <v>1</v>
      </c>
      <c r="H56" s="64">
        <f t="shared" si="9"/>
        <v>1</v>
      </c>
      <c r="I56" s="133" t="str">
        <f ca="1">OFFSET(L!$C$1,MATCH("Checker"&amp;"Comp",L!$A:$A,0)-1,SL,,)</f>
        <v>Complétez</v>
      </c>
      <c r="J56" s="16" t="str">
        <f ca="1">OFFSET(L!$C$1,MATCH("Checker"&amp;ADDRESS(ROW(),COLUMN(),4),L!$A:$A,0)-1,SL,,)</f>
        <v>Répondez dans la cellule D79 de l'onglet Déclaration si vous comparez les réponses de vos fournisseurs aux attentes de votre compagnie</v>
      </c>
    </row>
    <row r="57" spans="1:12" ht="38.25" hidden="1" customHeight="1">
      <c r="A57" s="80"/>
      <c r="B57" s="80"/>
      <c r="C57" s="138"/>
      <c r="D57" s="86"/>
      <c r="E57" s="17"/>
      <c r="F57" s="85"/>
      <c r="G57" s="63"/>
      <c r="H57" s="64"/>
      <c r="I57" s="133"/>
    </row>
    <row r="58" spans="1:12" ht="70">
      <c r="A58" s="80" t="str">
        <f ca="1">Declaration!B81</f>
        <v>F. Comparez-vous les informations de diligence raisonnable reçues de vos fournisseurs aux attentes de votre société ?(*)</v>
      </c>
      <c r="B58" s="80">
        <f>Declaration!D81</f>
        <v>0</v>
      </c>
      <c r="C58" s="138" t="str">
        <f ca="1">IF(H58=1,J58,I58)</f>
        <v>Le cas échéant, fournissez un ou plusieurs numéros de produits ou d'articles auxquels cette déclaration s'applique. Dans l'onglet Déclaration, sélectionnez le lien hypertexte de la cellule 11H pour ouvrir l'onglet Liste de produits.</v>
      </c>
      <c r="D58" s="210" t="str">
        <f>IF(H58=1,"Click here to answer question (F)","")</f>
        <v>Click here to answer question (F)</v>
      </c>
      <c r="E58" s="17" t="s">
        <v>17</v>
      </c>
      <c r="F58" s="85">
        <f t="shared" si="10"/>
        <v>1</v>
      </c>
      <c r="G58" s="63">
        <f>IF(B58=0,1,0)</f>
        <v>1</v>
      </c>
      <c r="H58" s="64">
        <f t="shared" si="9"/>
        <v>1</v>
      </c>
      <c r="I58" s="133" t="str">
        <f ca="1">OFFSET(L!$C$1,MATCH("Checker"&amp;"Comp",L!$A:$A,0)-1,SL,,)</f>
        <v>Complétez</v>
      </c>
      <c r="J58" s="16" t="str">
        <f ca="1">OFFSET(L!$C$1,MATCH("Checker"&amp;ADDRESS(ROW(),COLUMN(),4),L!$A:$A,0)-1,SL,,)</f>
        <v>Le cas échéant, fournissez un ou plusieurs numéros de produits ou d'articles auxquels cette déclaration s'applique. Dans l'onglet Déclaration, sélectionnez le lien hypertexte de la cellule 11H pour ouvrir l'onglet Liste de produits.</v>
      </c>
    </row>
    <row r="59" spans="1:12" ht="43">
      <c r="A59" s="80" t="str">
        <f ca="1">Declaration!B83</f>
        <v>G. Votre processus d’examen comprend-il la gestion des mesures correctives ?(*)</v>
      </c>
      <c r="B59" s="80">
        <f>Declaration!D83</f>
        <v>0</v>
      </c>
      <c r="C59" s="138" t="str">
        <f t="shared" ca="1" si="3"/>
        <v>Saisissez la liste de fondeurs de cobalt qui fournissent des matériaux à la chaîne d'approvisionnement sur l'onglet Liste de fondeurs.</v>
      </c>
      <c r="D59" s="210" t="str">
        <f>IF(H59=1,"Click here to answer question (G)","")</f>
        <v>Click here to answer question (G)</v>
      </c>
      <c r="E59" s="17" t="s">
        <v>17</v>
      </c>
      <c r="F59" s="85">
        <f t="shared" si="10"/>
        <v>1</v>
      </c>
      <c r="G59" s="63">
        <f t="shared" si="8"/>
        <v>1</v>
      </c>
      <c r="H59" s="64">
        <f t="shared" si="9"/>
        <v>1</v>
      </c>
      <c r="I59" s="133" t="str">
        <f ca="1">OFFSET(L!$C$1,MATCH("Checker"&amp;"Comp",L!$A:$A,0)-1,SL,,)</f>
        <v>Complétez</v>
      </c>
      <c r="J59" s="16" t="str">
        <f ca="1">OFFSET(L!$C$1,MATCH("Checker"&amp;ADDRESS(ROW(),COLUMN(),4),L!$A:$A,0)-1,SL,,)</f>
        <v>Saisissez la liste de fondeurs de cobalt qui fournissent des matériaux à la chaîne d'approvisionnement sur l'onglet Liste de fondeurs.</v>
      </c>
    </row>
    <row r="60" spans="1:12" ht="43">
      <c r="A60" s="81" t="s">
        <v>61</v>
      </c>
      <c r="B60" s="80" t="str">
        <f>IF(G60=1,"No products or item numbers listed","One or more product / item numbers have been provided")</f>
        <v>No products or item numbers listed</v>
      </c>
      <c r="C60" s="80" t="str">
        <f ca="1">IF(H60=1,J60,I60)</f>
        <v>Complétez</v>
      </c>
      <c r="D60" s="210" t="str">
        <f>IF(H60=1,"Click here to enter detail on Product List tab","")</f>
        <v/>
      </c>
      <c r="E60" s="17" t="s">
        <v>17</v>
      </c>
      <c r="F60" s="85">
        <f>IF(B5=Declaration!Q9,1,0)</f>
        <v>0</v>
      </c>
      <c r="G60" s="63">
        <f>IF('Product List'!B6="",1,0)</f>
        <v>1</v>
      </c>
      <c r="H60" s="64">
        <f>F60*G60</f>
        <v>0</v>
      </c>
      <c r="I60" s="133" t="str">
        <f ca="1">OFFSET(L!$C$1,MATCH("Checker"&amp;"Comp",L!$A:$A,0)-1,SL,,)</f>
        <v>Complétez</v>
      </c>
      <c r="J60" s="16" t="str">
        <f ca="1">OFFSET(L!$C$1,MATCH("Checker"&amp;ADDRESS(ROW(),COLUMN(),4),L!$A:$A,0)-1,SL,,)</f>
        <v>Saisissez la liste de transformateurs de mica qui fournissent des matériaux à la chaîne d'approvisionnement sur l'onglet Liste de fondeurs.</v>
      </c>
    </row>
    <row r="61" spans="1:12" ht="43">
      <c r="A61" s="137" t="s">
        <v>62</v>
      </c>
      <c r="B61" s="80"/>
      <c r="C61" s="138" t="str">
        <f ca="1">IF(H61=1,J61,I61)</f>
        <v>Veuillez répondre à la question 1 sur l'onglet Déclaration</v>
      </c>
      <c r="D61" s="239" t="str">
        <f>IF(H61=0,"","Click here to provide smelter information")</f>
        <v>Click here to provide smelter information</v>
      </c>
      <c r="E61" s="17" t="s">
        <v>17</v>
      </c>
      <c r="F61" s="85">
        <f>F23</f>
        <v>1</v>
      </c>
      <c r="G61" s="63">
        <f>IF(AND(COUNTIF(SmelterIdetifiedForMetal,"Cobalt")&gt;0,COUNTIF('Smelter List'!AB$5:AB$2499,"Cobalt?*")&gt;0),0,1)</f>
        <v>1</v>
      </c>
      <c r="H61" s="64">
        <f>F61*G61</f>
        <v>1</v>
      </c>
      <c r="I61" s="133" t="str">
        <f ca="1">OFFSET(L!$C$1,MATCH("Checker"&amp;"Comp",L!$A:$A,0)-1,SL,,)</f>
        <v>Complétez</v>
      </c>
      <c r="J61" s="16" t="str">
        <f ca="1">OFFSET(L!$C$1,MATCH("Checker"&amp;ADDRESS(ROW(),COLUMN(),4),L!$A:$A,0)-1,SL,,)</f>
        <v>Veuillez répondre à la question 1 sur l'onglet Déclaration</v>
      </c>
      <c r="K61" s="136">
        <f>IF(H15&gt;0,1,0)</f>
        <v>1</v>
      </c>
      <c r="L61" s="16" t="e">
        <f ca="1">OFFSET(L!$C$1,MATCH("Checker"&amp;ADDRESS(ROW(),COLUMN(),4),L!$A:$A,0)-1,SL,,)</f>
        <v>#N/A</v>
      </c>
    </row>
    <row r="62" spans="1:12" ht="43">
      <c r="A62" s="137" t="s">
        <v>63</v>
      </c>
      <c r="B62" s="80"/>
      <c r="C62" s="138" t="str">
        <f ca="1">IF(H62=1,J62,I62)</f>
        <v>Veuillez répondre à la question 1 sur l'onglet Déclaration</v>
      </c>
      <c r="D62" s="239" t="str">
        <f>IF(H62=0,"","Click here to provide smelter information")</f>
        <v>Click here to provide smelter information</v>
      </c>
      <c r="E62" s="17" t="s">
        <v>17</v>
      </c>
      <c r="F62" s="85">
        <f>F24</f>
        <v>1</v>
      </c>
      <c r="G62" s="63">
        <f>IF(AND(COUNTIF(SmelterIdetifiedForMetal,"Mica")&gt;0,COUNTIF('Smelter List'!AB$5:AB$2499,"Mica?*")&gt;0),0,1)</f>
        <v>1</v>
      </c>
      <c r="H62" s="64">
        <f>F62*G62</f>
        <v>1</v>
      </c>
      <c r="I62" s="133" t="str">
        <f ca="1">OFFSET(L!$C$1,MATCH("Checker"&amp;"Comp",L!$A:$A,0)-1,SL,,)</f>
        <v>Complétez</v>
      </c>
      <c r="J62" s="16" t="str">
        <f ca="1">OFFSET(L!$C$1,MATCH("Checker"&amp;ADDRESS(ROW(),COLUMN(),4),L!$A:$A,0)-1,SL,,)</f>
        <v>Veuillez répondre à la question 1 sur l'onglet Déclaration</v>
      </c>
      <c r="K62" s="136">
        <f>IF(H16&gt;0,1,0)</f>
        <v>1</v>
      </c>
      <c r="L62" s="16" t="e">
        <f ca="1">OFFSET(L!$C$1,MATCH("Checker"&amp;ADDRESS(ROW(),COLUMN(),4),L!$A:$A,0)-1,SL,,)</f>
        <v>#N/A</v>
      </c>
    </row>
    <row r="63" spans="1:12" ht="4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Complétez</v>
      </c>
      <c r="J63" s="16">
        <f ca="1">OFFSET(L!$C$1,MATCH("Checker"&amp;ADDRESS(ROW(),COLUMN(),4),L!$A:$A,0)-1,SL,,)</f>
        <v>0</v>
      </c>
      <c r="K63" s="136" t="e">
        <f>IF(AND(Declaration!D28="No",#REF!="No"),0,1)</f>
        <v>#REF!</v>
      </c>
      <c r="L63" s="16" t="e">
        <f ca="1">OFFSET(L!$C$1,MATCH("Checker"&amp;ADDRESS(ROW(),COLUMN(),4),L!$A:$A,0)-1,SL,,)</f>
        <v>#N/A</v>
      </c>
    </row>
    <row r="64" spans="1:12" ht="4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Complétez</v>
      </c>
      <c r="J64" s="16">
        <f ca="1">OFFSET(L!$C$1,MATCH("Checker"&amp;ADDRESS(ROW(),COLUMN(),4),L!$A:$A,0)-1,SL,,)</f>
        <v>0</v>
      </c>
      <c r="K64" s="136" t="e">
        <f>IF(AND(Declaration!D29="No",#REF!="No"),0,1)</f>
        <v>#REF!</v>
      </c>
      <c r="L64" s="16" t="e">
        <f ca="1">OFFSET(L!$C$1,MATCH("Checker"&amp;ADDRESS(ROW(),COLUMN(),4),L!$A:$A,0)-1,SL,,)</f>
        <v>#N/A</v>
      </c>
    </row>
    <row r="65" spans="1:12" ht="28">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Complétez</v>
      </c>
      <c r="J65" s="16" t="s">
        <v>65</v>
      </c>
      <c r="K65" s="136"/>
      <c r="L65" s="16" t="s">
        <v>66</v>
      </c>
    </row>
    <row r="66" spans="1:12">
      <c r="H66" s="16">
        <f>SUM(H4:H62)</f>
        <v>31</v>
      </c>
    </row>
    <row r="69" spans="1:12" ht="14"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412" t="str">
        <f ca="1">OFFSET(L!$C$1,MATCH("Product List"&amp;ADDRESS(ROW(),COLUMN(),4),L!$A:$A,0)-1,SL,,)</f>
        <v>Champ à compléter uniquement si le périmètre « Produit (ou liste de produits) » a été sélectionné dans la feuille "Déclaration"</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7">
      <c r="A5" s="122"/>
      <c r="B5" s="124" t="str">
        <f ca="1">OFFSET(L!$C$1,MATCH("Product List"&amp;ADDRESS(ROW(),COLUMN(),4),L!$A:$A,0)-1,SL,,)</f>
        <v>Référence du produit du fabricant (*)</v>
      </c>
      <c r="C5" s="124" t="str">
        <f ca="1">OFFSET(L!$C$1,MATCH("Product List"&amp;ADDRESS(ROW(),COLUMN(),4),L!$A:$A,0)-1,SL,,)</f>
        <v>Nom du produit du fabricant</v>
      </c>
      <c r="D5" s="65" t="str">
        <f ca="1">OFFSET(L!$C$1,MATCH("Product List"&amp;ADDRESS(ROW(),COLUMN(),4),L!$A:$A,0)-1,SL,,)</f>
        <v>Commentaires</v>
      </c>
      <c r="E5" s="21"/>
    </row>
    <row r="6" spans="1:35" s="24" customFormat="1" ht="16">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6">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6">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6">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6">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6">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6">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6">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6">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6">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6">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6">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6">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6">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6">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6">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6">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6">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6">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6">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6">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6">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6">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6">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6">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6">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6">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6">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6">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6">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6">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6">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6">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6">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6">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6">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6">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6">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6">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6">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6">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6">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6">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6">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6">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6">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6">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6">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6">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6">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6">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6">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6">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6">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6">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6">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6">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6">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6">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6">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6">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6">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6">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6">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6">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6">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6">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6">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6">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6">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6">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6">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6">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6">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6">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6">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6">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6">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6">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6">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6">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6">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6">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6">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6">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6">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6">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6">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6">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6">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6">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6">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6">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6">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6">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6">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6">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6">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6">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6">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6">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6">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6">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6">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6">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6">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6">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6">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6">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6">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6">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6">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6">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6">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6">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6">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6">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6">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6">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6">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6">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6">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6">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6">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6">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6">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6">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6">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6">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6">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6">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6">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6">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6">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6">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6">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6">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6">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6">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6">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6">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6">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6">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6">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6">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6">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6">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6">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6">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6">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6">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6">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6">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6">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6">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6">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6">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6">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6">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6">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6">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6">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6">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6">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6">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6">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6">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6">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6">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6">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6">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6">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6">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6">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6">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6">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6">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6">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6">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6">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6">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6">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6">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6">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6">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6">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6">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6">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6">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6">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6">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6">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6">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6">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6">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6">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6">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6">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6">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6">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6">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6">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6">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6">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6">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6">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6">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6">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6">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6">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6">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6">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6">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6">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6">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6">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6">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6">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6">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6">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6">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6">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6">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6">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6">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6">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6">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6">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6">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6">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6">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6">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6">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6">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6">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6">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6">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6">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6">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6">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6">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6">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6">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6">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6">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6">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6">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6">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6">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6">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6">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6">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6">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6">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6">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6">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6">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6">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6">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6">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6">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6">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6">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6">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6">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6">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6">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6">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6">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6">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6">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6">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6">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6">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6">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6">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6">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6">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6">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6">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6">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6">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6">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6">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6">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6">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6">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6">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6">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6">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6">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6">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6">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6">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6">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6">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6">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6">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6">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6">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6">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6">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6">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6">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6">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6">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6">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6">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6">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6">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6">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6">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6">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6">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6">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6">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6">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6">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6">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6">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6">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6">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6">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6">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6">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6">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6">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6">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6">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6">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6">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6">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6">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6">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6">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6">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6">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6">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6">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6">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6">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6">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6">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6">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6">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6">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6">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6">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6">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6">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6">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6">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6">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6">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6">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6">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6">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6">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6">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6">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6">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6">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6">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6">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6">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6">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6">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6">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6">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6">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6">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6">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6">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6">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6">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6">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6">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6">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6">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6">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6">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6">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6">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6">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6">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6">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6">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6">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6">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6">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6">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6">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6">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6">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6">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6">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6">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6">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6">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6">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6">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6">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6">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6">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6">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6">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6">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6">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6">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6">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6">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6">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6">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6">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6">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6">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6">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6">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6">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6">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6">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6">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6">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6">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6">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6">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6">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6">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6">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6">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6">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6">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6">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6">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6">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6">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6">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6">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6">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6">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6">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6">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6">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6">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6">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6">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6">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6">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6">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6">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6">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6">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6">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6">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6">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6">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6">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6">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6">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6">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6">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6">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6">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6">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6">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6">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6">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6">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6">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6">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6">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6">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6">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6">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6">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6">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6">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6">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6">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6">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6">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6">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6">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6">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6">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6">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6">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6">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6">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6">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6">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6">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6">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6">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6">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6">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6">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6">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6">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6">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6">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6">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6">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6">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6">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6">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6">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6">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6">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6">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6">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6">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6">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6">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6">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6">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6">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6">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6">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6">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6">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6">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6">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6">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6">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6">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6">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6">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6">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6">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6">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6">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6">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6">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6">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6">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6">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6">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6">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6">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6">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6">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6">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6">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6">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6">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6">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6">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6">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6">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6">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6">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6">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6">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6">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6">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6">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6">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6">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6">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6">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6">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6">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6">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6">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6">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6">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6">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6">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6">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6">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6">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6">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6">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6">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6">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6">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6">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6">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6">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6">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6">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6">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6">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6">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6">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6">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6">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6">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6">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6">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6">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6">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6">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6">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6">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6">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6">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6">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6">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6">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6">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6">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6">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6">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6">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6">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6">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6">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6">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6">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6">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6">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6">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6">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6">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6">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6">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6">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6">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6">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6">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6">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6">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6">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6">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6">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6">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6">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6">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6">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6">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6">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6">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6">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6">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6">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6">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6">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6">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6">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6">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6">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6">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6">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6">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6">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6">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6">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6">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6">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6">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6">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6">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6">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6">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6">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6">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6">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6">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6">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6">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6">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6">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6">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6">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6">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6">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6">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6">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6">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6">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6">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6">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6">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6">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6">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6">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6">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6">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6">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6">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6">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6">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6">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6">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6">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6">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6">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6">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6">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6">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6">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6">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6">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6">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6">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6">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6">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6">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6">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6">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6">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6">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6">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6">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6">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6">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6">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6">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6">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6">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6">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6">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6">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6">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6">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6">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6">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6">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6">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6">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6">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6">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6">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6">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6">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6">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6">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6">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6">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6">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6">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6">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6">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6">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6">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6">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6">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6">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6">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6">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6">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6">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6">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6">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6">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6">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6">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6">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6">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6">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6">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6">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6">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6">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6">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6">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6">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6">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6">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6">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6">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6">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6">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6">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6">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6">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6">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6">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6">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6">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6">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6">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6">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6">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6">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6">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6">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6">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6">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6">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6">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6">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6">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6">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6">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6">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6">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6">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6">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6">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6">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6">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6">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6">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6">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6">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6">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6">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6">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6">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6">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6">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6">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6">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6">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6">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6">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6">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6">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6">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6">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6">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6">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6">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6">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6">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6">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6">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6">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6">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6">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6">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6">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6">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6">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6">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6">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6">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6">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6">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6">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6">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6">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6">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6">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6">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6">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6">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6">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6">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6">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6">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6">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6">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6">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6">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6">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6">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6">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6">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6">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6">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6">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6">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6">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6">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6">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6">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6">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6">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6">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6">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6">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6">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6">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6">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6">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6">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6">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6">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6">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6">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6">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6">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6">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6">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6">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6">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6">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6">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6">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6">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6">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6">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6">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6">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6">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6">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6">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6">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6">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6">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6">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6">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6">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6">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6">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6">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6">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6">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6">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6">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6">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6">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6">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6">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6">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6">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6">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6">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6">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6">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6">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6">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6">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6">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6">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6">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6">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6">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6">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6">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6">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6">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6">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6">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6">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6">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6">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6">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6">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6">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6">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6">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6">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6">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6">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6">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6">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6">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6">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6">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6">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6">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6">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6">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6">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6">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6">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6">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6">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6">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6">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6">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6">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6">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6">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6">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6">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6">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6">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6">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6">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6">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6">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6">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6">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6">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6">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6">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6">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6">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6">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6">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6">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6">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6">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6">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6">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6">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6">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6">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6">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6">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6">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6">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6">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6">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6">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6">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6">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6">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6">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Tous droits réservés.</v>
      </c>
      <c r="C1001" s="414"/>
      <c r="D1001" s="414"/>
      <c r="E1001" s="22"/>
    </row>
    <row r="1002" spans="1:35" ht="14"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68" bestFit="1" customWidth="1"/>
    <col min="2" max="2" width="42.83203125" style="168" customWidth="1"/>
    <col min="3" max="3" width="40.1640625" style="168" customWidth="1"/>
    <col min="4" max="4" width="22.83203125" style="168" customWidth="1"/>
    <col min="5" max="5" width="12.6640625" style="168" customWidth="1"/>
    <col min="6" max="6" width="12.6640625" style="169" customWidth="1"/>
    <col min="7" max="7" width="15.33203125" style="168" customWidth="1"/>
    <col min="8" max="8" width="23.83203125" style="168" customWidth="1"/>
    <col min="9" max="9" width="28.1640625" style="168" customWidth="1"/>
    <col min="10" max="10" width="38.6640625" style="168" hidden="1" customWidth="1"/>
    <col min="11" max="11" width="24.1640625" style="168" hidden="1" customWidth="1"/>
    <col min="12" max="12" width="17.5" style="168" customWidth="1"/>
    <col min="13" max="13" width="16.1640625" style="168" customWidth="1"/>
    <col min="14" max="16384" width="8.83203125" style="168"/>
  </cols>
  <sheetData>
    <row r="1" spans="1:13" ht="180" customHeight="1">
      <c r="A1" s="415" t="str">
        <f ca="1">OFFSET(L!$C$1,MATCH("Smelter Look-up"&amp;ADDRESS(ROW(),COLUMN(),4),L!$A:$A,0)-1,SL,,)</f>
        <v>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Métal</v>
      </c>
      <c r="B4" s="170" t="str">
        <f ca="1">OFFSET(L!$C$1,MATCH("Smelter Look-up"&amp;ADDRESS(ROW(),COLUMN(),4),L!$A:$A,0)-1,SL,,)</f>
        <v>Recherche de fonderie (*)</v>
      </c>
      <c r="C4" s="170" t="str">
        <f ca="1">OFFSET(L!$C$1,MATCH("Smelter Look-up"&amp;ADDRESS(ROW(),COLUMN(),4),L!$A:$A,0)-1,SL,,)</f>
        <v>Noms standard des fonderies</v>
      </c>
      <c r="D4" s="170" t="str">
        <f ca="1">OFFSET(L!$C$1,MATCH("Smelter Look-up"&amp;ADDRESS(ROW(),COLUMN(),4),L!$A:$A,0)-1,SL,,)</f>
        <v xml:space="preserve">Localisation de la fonderie : pays </v>
      </c>
      <c r="E4" s="170" t="str">
        <f ca="1">OFFSET(L!$C$1,MATCH("Smelter Look-up"&amp;ADDRESS(ROW(),COLUMN(),4),L!$A:$A,0)-1,SL,,)</f>
        <v>Identifiant fonderie</v>
      </c>
      <c r="F4" s="170" t="str">
        <f ca="1">OFFSET(L!$C$1,MATCH("Smelter Look-up"&amp;ADDRESS(ROW(),COLUMN(),4),L!$A:$A,0)-1,SL,,)</f>
        <v>Source de l’identifiant de la fonderie</v>
      </c>
      <c r="G4" s="170" t="str">
        <f ca="1">OFFSET(L!$C$1,MATCH("Smelter Look-up"&amp;ADDRESS(ROW(),COLUMN(),4),L!$A:$A,0)-1,SL,,)</f>
        <v>Localisation de la fonderie : Rue</v>
      </c>
      <c r="H4" s="170" t="str">
        <f ca="1">OFFSET(L!$C$1,MATCH("Smelter Look-up"&amp;ADDRESS(ROW(),COLUMN(),4),L!$A:$A,0)-1,SL,,)</f>
        <v>Localisation de la fonderie : Ville</v>
      </c>
      <c r="I4" s="170" t="str">
        <f ca="1">OFFSET(L!$C$1,MATCH("Smelter Look-up"&amp;ADDRESS(ROW(),COLUMN(),4),L!$A:$A,0)-1,SL,,)</f>
        <v>Localisation de la fonderie : État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baseColWidth="10" defaultColWidth="8.6640625" defaultRowHeight="14"/>
  <cols>
    <col min="1" max="1" width="14.6640625" style="128" customWidth="1"/>
    <col min="2" max="2" width="14" style="128" customWidth="1"/>
    <col min="3" max="3" width="6.1640625" style="128" customWidth="1"/>
    <col min="4" max="4" width="50.83203125" style="128" customWidth="1"/>
    <col min="5" max="5" width="45.83203125" style="267" customWidth="1"/>
    <col min="6" max="6" width="61.6640625" style="268" customWidth="1"/>
    <col min="7" max="7" width="61.6640625" style="128" customWidth="1"/>
    <col min="8" max="8" width="65.6640625" style="145" customWidth="1"/>
    <col min="9" max="11" width="40" style="128" customWidth="1"/>
    <col min="12" max="12" width="40" style="145" customWidth="1"/>
    <col min="13" max="13" width="40" style="200" customWidth="1"/>
    <col min="14" max="16384" width="8.6640625" style="200"/>
  </cols>
  <sheetData>
    <row r="1" spans="1:13" ht="15">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20">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30">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30">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6">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75">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60">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60">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60">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120">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3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120">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8">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60">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60">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70">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60">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6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6">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60">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6">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314">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8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80">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20">
      <c r="A32" s="128" t="str">
        <f t="shared" si="1"/>
        <v>InstructionsA33</v>
      </c>
      <c r="B32" s="128" t="s">
        <v>404</v>
      </c>
      <c r="C32" s="128" t="s">
        <v>727</v>
      </c>
      <c r="D32" s="273" t="s">
        <v>728</v>
      </c>
      <c r="E32" s="274" t="s">
        <v>729</v>
      </c>
      <c r="F32" s="275" t="s">
        <v>730</v>
      </c>
      <c r="G32" s="273" t="s">
        <v>731</v>
      </c>
      <c r="H32" s="323" t="s">
        <v>732</v>
      </c>
      <c r="L32" s="128"/>
      <c r="M32" s="128"/>
    </row>
    <row r="33" spans="1:13" ht="96">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84">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8">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70">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80">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70">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42">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314">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20">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20">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8">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35">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90">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24">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3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50">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9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20">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90">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90">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90">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6">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50">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8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328">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44">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75">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8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60">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6">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8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40">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6">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6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ht="15">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ht="15">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5">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ht="15">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ht="15">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ht="15">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30">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ht="15">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ht="30">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30">
      <c r="A77" s="128" t="str">
        <f t="shared" si="4"/>
        <v>DefinitionsB11</v>
      </c>
      <c r="B77" s="128" t="s">
        <v>1117</v>
      </c>
      <c r="C77" s="128" t="s">
        <v>1210</v>
      </c>
      <c r="D77" s="273" t="s">
        <v>1211</v>
      </c>
      <c r="E77" s="273" t="s">
        <v>1212</v>
      </c>
      <c r="F77" s="282" t="s">
        <v>1213</v>
      </c>
      <c r="G77" s="283" t="s">
        <v>1214</v>
      </c>
      <c r="H77" s="319" t="s">
        <v>1215</v>
      </c>
      <c r="K77" s="129"/>
      <c r="M77" s="128"/>
    </row>
    <row r="78" spans="1:13" ht="30">
      <c r="A78" s="128" t="str">
        <f t="shared" si="4"/>
        <v>DefinitionsB12</v>
      </c>
      <c r="B78" s="128" t="s">
        <v>1117</v>
      </c>
      <c r="C78" s="128" t="s">
        <v>1216</v>
      </c>
      <c r="D78" s="273" t="s">
        <v>1217</v>
      </c>
      <c r="E78" s="273" t="s">
        <v>1218</v>
      </c>
      <c r="F78" s="282" t="s">
        <v>1219</v>
      </c>
      <c r="G78" s="284" t="s">
        <v>1220</v>
      </c>
      <c r="H78" s="319" t="s">
        <v>1221</v>
      </c>
      <c r="K78" s="129"/>
      <c r="M78" s="128"/>
    </row>
    <row r="79" spans="1:13" ht="30">
      <c r="A79" s="128" t="str">
        <f t="shared" si="4"/>
        <v>DefinitionsB13</v>
      </c>
      <c r="B79" s="128" t="s">
        <v>1117</v>
      </c>
      <c r="C79" s="128" t="s">
        <v>1222</v>
      </c>
      <c r="D79" s="273" t="s">
        <v>1223</v>
      </c>
      <c r="E79" s="273" t="s">
        <v>1224</v>
      </c>
      <c r="F79" s="281" t="s">
        <v>1225</v>
      </c>
      <c r="G79" s="284" t="s">
        <v>1226</v>
      </c>
      <c r="H79" s="319" t="s">
        <v>1227</v>
      </c>
      <c r="K79" s="129"/>
      <c r="M79" s="128"/>
    </row>
    <row r="80" spans="1:13" ht="30">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30">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ht="30">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30">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30">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30">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ht="30">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ht="30">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ht="15">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3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10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40">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70">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5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40">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6">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22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50">
      <c r="A99" s="128" t="str">
        <f t="shared" si="4"/>
        <v>DefinitionsC13</v>
      </c>
      <c r="B99" s="128" t="s">
        <v>1117</v>
      </c>
      <c r="C99" s="128" t="s">
        <v>1420</v>
      </c>
      <c r="D99" s="273" t="s">
        <v>1421</v>
      </c>
      <c r="E99" s="274" t="s">
        <v>1422</v>
      </c>
      <c r="F99" s="282" t="s">
        <v>1423</v>
      </c>
      <c r="G99" s="284" t="s">
        <v>1424</v>
      </c>
      <c r="H99" s="319" t="s">
        <v>1425</v>
      </c>
      <c r="K99" s="129"/>
      <c r="M99" s="128"/>
    </row>
    <row r="100" spans="1:13" ht="10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5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90">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50">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6">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409.6">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35">
      <c r="A106" s="128" t="str">
        <f t="shared" si="4"/>
        <v>DefinitionsC20</v>
      </c>
      <c r="B106" s="128" t="s">
        <v>1117</v>
      </c>
      <c r="C106" s="128" t="s">
        <v>1490</v>
      </c>
      <c r="D106" s="273" t="s">
        <v>1491</v>
      </c>
      <c r="E106" s="274" t="s">
        <v>1492</v>
      </c>
      <c r="F106" s="282" t="s">
        <v>1493</v>
      </c>
      <c r="G106" s="283" t="s">
        <v>1494</v>
      </c>
      <c r="H106" s="319" t="s">
        <v>1495</v>
      </c>
      <c r="L106" s="128"/>
      <c r="M106" s="128"/>
    </row>
    <row r="107" spans="1:13" ht="13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30">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30">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30">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ht="30">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4">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10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6">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6">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30">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30">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30">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30">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30">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30">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30">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30">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30">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30">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30">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30">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30">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90">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30">
      <c r="A135" s="128" t="str">
        <f>B135&amp;C135</f>
        <v>DeclarationB31</v>
      </c>
      <c r="B135" s="128" t="s">
        <v>1507</v>
      </c>
      <c r="C135" s="128" t="s">
        <v>1776</v>
      </c>
      <c r="D135" s="128" t="s">
        <v>1777</v>
      </c>
      <c r="E135" s="128" t="s">
        <v>1778</v>
      </c>
      <c r="F135" s="313" t="s">
        <v>1779</v>
      </c>
      <c r="G135" s="128" t="s">
        <v>1780</v>
      </c>
      <c r="H135" s="319" t="s">
        <v>1781</v>
      </c>
      <c r="L135" s="128"/>
      <c r="M135" s="128"/>
    </row>
    <row r="136" spans="1:13" ht="135">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90">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90">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90">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30">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2">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20">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20">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3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3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90">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90">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60">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30">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30">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30">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30">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30">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30">
      <c r="A155" s="128" t="str">
        <f t="shared" si="6"/>
        <v>DeclarationB28</v>
      </c>
      <c r="B155" s="128" t="s">
        <v>1507</v>
      </c>
      <c r="C155" s="128" t="s">
        <v>1978</v>
      </c>
      <c r="G155"/>
      <c r="H155" s="319"/>
      <c r="I155" s="128" t="s">
        <v>1979</v>
      </c>
      <c r="J155" s="128" t="s">
        <v>1980</v>
      </c>
      <c r="K155" s="129" t="s">
        <v>1981</v>
      </c>
      <c r="L155" s="145" t="s">
        <v>1981</v>
      </c>
      <c r="M155" s="128" t="s">
        <v>1982</v>
      </c>
    </row>
    <row r="156" spans="1:13" ht="30">
      <c r="A156" s="128" t="str">
        <f t="shared" si="6"/>
        <v>DeclarationB29</v>
      </c>
      <c r="B156" s="128" t="s">
        <v>1507</v>
      </c>
      <c r="C156" s="128" t="s">
        <v>1983</v>
      </c>
      <c r="G156"/>
      <c r="H156" s="319"/>
      <c r="I156" s="128" t="s">
        <v>1984</v>
      </c>
      <c r="J156" s="128" t="s">
        <v>1985</v>
      </c>
      <c r="K156" s="129" t="s">
        <v>1986</v>
      </c>
      <c r="L156" s="145" t="s">
        <v>1986</v>
      </c>
      <c r="M156" s="128" t="s">
        <v>1987</v>
      </c>
    </row>
    <row r="157" spans="1:13" ht="30">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30">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30">
      <c r="A159" s="128" t="str">
        <f t="shared" si="6"/>
        <v>DeclarationB34</v>
      </c>
      <c r="B159" s="128" t="s">
        <v>1507</v>
      </c>
      <c r="C159" s="128" t="s">
        <v>1990</v>
      </c>
      <c r="G159"/>
      <c r="H159" s="319"/>
      <c r="I159" s="128" t="s">
        <v>1979</v>
      </c>
      <c r="J159" s="128" t="s">
        <v>1980</v>
      </c>
      <c r="K159" s="129" t="s">
        <v>1981</v>
      </c>
      <c r="L159" s="145" t="s">
        <v>1981</v>
      </c>
      <c r="M159" s="128" t="s">
        <v>1982</v>
      </c>
    </row>
    <row r="160" spans="1:13" ht="30">
      <c r="A160" s="128" t="str">
        <f t="shared" si="6"/>
        <v>DeclarationB35</v>
      </c>
      <c r="B160" s="128" t="s">
        <v>1507</v>
      </c>
      <c r="C160" s="128" t="s">
        <v>1991</v>
      </c>
      <c r="G160"/>
      <c r="H160" s="319"/>
      <c r="I160" s="128" t="s">
        <v>1984</v>
      </c>
      <c r="J160" s="128" t="s">
        <v>1985</v>
      </c>
      <c r="K160" s="129" t="s">
        <v>1986</v>
      </c>
      <c r="L160" s="145" t="s">
        <v>1986</v>
      </c>
      <c r="M160" s="128" t="s">
        <v>1987</v>
      </c>
    </row>
    <row r="161" spans="1:13" ht="30">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30">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30">
      <c r="A163" s="128" t="str">
        <f t="shared" si="7"/>
        <v>DeclarationB40</v>
      </c>
      <c r="B163" s="128" t="s">
        <v>1507</v>
      </c>
      <c r="C163" s="128" t="s">
        <v>1994</v>
      </c>
      <c r="G163"/>
      <c r="H163" s="319"/>
      <c r="I163" s="128" t="s">
        <v>1979</v>
      </c>
      <c r="J163" s="128" t="s">
        <v>1980</v>
      </c>
      <c r="K163" s="129" t="s">
        <v>1981</v>
      </c>
      <c r="L163" s="145" t="s">
        <v>1981</v>
      </c>
      <c r="M163" s="128" t="s">
        <v>1982</v>
      </c>
    </row>
    <row r="164" spans="1:13" ht="30">
      <c r="A164" s="128" t="str">
        <f t="shared" si="7"/>
        <v>DeclarationB41</v>
      </c>
      <c r="B164" s="128" t="s">
        <v>1507</v>
      </c>
      <c r="C164" s="128" t="s">
        <v>1995</v>
      </c>
      <c r="G164"/>
      <c r="H164" s="319"/>
      <c r="I164" s="128" t="s">
        <v>1984</v>
      </c>
      <c r="J164" s="128" t="s">
        <v>1985</v>
      </c>
      <c r="K164" s="129" t="s">
        <v>1986</v>
      </c>
      <c r="L164" s="145" t="s">
        <v>1986</v>
      </c>
      <c r="M164" s="128" t="s">
        <v>1987</v>
      </c>
    </row>
    <row r="165" spans="1:13" ht="30">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30">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30">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30">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30">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30">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30">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30">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30">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30">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2">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2">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30">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30">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30">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30">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30">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30">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30">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30">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30">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30">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30">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30">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30">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30">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30">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30">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30">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ht="15">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30">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ht="30">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30">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30">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60">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60">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30">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30">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30">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6">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ht="15">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30">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30">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30">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30">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30">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ht="15">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ht="15">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ht="15">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ht="15">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60">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60">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60">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60">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60">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60">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60">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10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10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105">
      <c r="A239" s="128" t="str">
        <f t="shared" si="9"/>
        <v>CheckerJ22</v>
      </c>
      <c r="B239" s="128" t="s">
        <v>2380</v>
      </c>
      <c r="C239" s="128" t="s">
        <v>2632</v>
      </c>
      <c r="G239"/>
      <c r="H239" s="319"/>
      <c r="I239" s="128" t="s">
        <v>2633</v>
      </c>
      <c r="J239" s="128" t="s">
        <v>2634</v>
      </c>
      <c r="K239" s="128" t="s">
        <v>2635</v>
      </c>
      <c r="L239" s="128" t="s">
        <v>2636</v>
      </c>
      <c r="M239" s="128" t="s">
        <v>2637</v>
      </c>
    </row>
    <row r="240" spans="1:13" ht="10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60">
      <c r="A241" s="128" t="str">
        <f t="shared" si="9"/>
        <v>CheckerJ24</v>
      </c>
      <c r="B241" s="128" t="s">
        <v>2380</v>
      </c>
      <c r="C241" s="128" t="s">
        <v>2649</v>
      </c>
      <c r="D241" s="273" t="s">
        <v>2650</v>
      </c>
      <c r="E241" s="274" t="s">
        <v>2651</v>
      </c>
      <c r="F241" s="281" t="s">
        <v>2652</v>
      </c>
      <c r="G241" s="279" t="s">
        <v>2653</v>
      </c>
      <c r="H241" s="319" t="s">
        <v>2654</v>
      </c>
      <c r="L241" s="128"/>
      <c r="M241" s="128"/>
    </row>
    <row r="242" spans="1:13" ht="10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10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105">
      <c r="A244" s="128" t="str">
        <f t="shared" si="9"/>
        <v>CheckerJ27</v>
      </c>
      <c r="B244" s="128" t="s">
        <v>2380</v>
      </c>
      <c r="C244" s="128" t="s">
        <v>2677</v>
      </c>
      <c r="G244"/>
      <c r="H244" s="319"/>
      <c r="I244" s="128" t="s">
        <v>2678</v>
      </c>
      <c r="J244" s="128" t="s">
        <v>2679</v>
      </c>
      <c r="K244" s="128" t="s">
        <v>2680</v>
      </c>
      <c r="L244" s="128" t="s">
        <v>2681</v>
      </c>
      <c r="M244" s="128" t="s">
        <v>2682</v>
      </c>
    </row>
    <row r="245" spans="1:13" ht="105">
      <c r="A245" s="128" t="str">
        <f t="shared" si="9"/>
        <v>CheckerJ28</v>
      </c>
      <c r="B245" s="128" t="s">
        <v>2380</v>
      </c>
      <c r="C245" s="128" t="s">
        <v>2655</v>
      </c>
      <c r="G245"/>
      <c r="H245" s="319"/>
      <c r="I245" s="128" t="s">
        <v>2683</v>
      </c>
      <c r="J245" s="128" t="s">
        <v>2684</v>
      </c>
      <c r="K245" s="128" t="s">
        <v>2685</v>
      </c>
      <c r="L245" s="128" t="s">
        <v>2686</v>
      </c>
      <c r="M245" s="128" t="s">
        <v>2687</v>
      </c>
    </row>
    <row r="246" spans="1:13" ht="60">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60">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60">
      <c r="A248" s="128" t="str">
        <f t="shared" si="9"/>
        <v>CheckerJ32</v>
      </c>
      <c r="B248" s="128" t="s">
        <v>2380</v>
      </c>
      <c r="C248" s="128" t="s">
        <v>2710</v>
      </c>
      <c r="G248"/>
      <c r="H248" s="319"/>
      <c r="I248" s="128" t="s">
        <v>2711</v>
      </c>
      <c r="J248" s="128" t="s">
        <v>2712</v>
      </c>
      <c r="K248" s="128" t="s">
        <v>2713</v>
      </c>
      <c r="L248" s="128" t="s">
        <v>2714</v>
      </c>
      <c r="M248" s="128" t="s">
        <v>2715</v>
      </c>
    </row>
    <row r="249" spans="1:13" ht="60">
      <c r="A249" s="128" t="str">
        <f t="shared" si="9"/>
        <v>CheckerJ33</v>
      </c>
      <c r="B249" s="128" t="s">
        <v>2380</v>
      </c>
      <c r="C249" s="128" t="s">
        <v>2688</v>
      </c>
      <c r="G249"/>
      <c r="H249" s="319"/>
      <c r="I249" s="128" t="s">
        <v>2716</v>
      </c>
      <c r="J249" s="128" t="s">
        <v>2717</v>
      </c>
      <c r="K249" s="128" t="s">
        <v>2718</v>
      </c>
      <c r="L249" s="128" t="s">
        <v>2719</v>
      </c>
      <c r="M249" s="128" t="s">
        <v>2720</v>
      </c>
    </row>
    <row r="250" spans="1:13" ht="90">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90">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90">
      <c r="A252" s="128" t="str">
        <f t="shared" si="9"/>
        <v>CheckerJ37</v>
      </c>
      <c r="B252" s="128" t="s">
        <v>2380</v>
      </c>
      <c r="C252" s="128" t="s">
        <v>2743</v>
      </c>
      <c r="G252"/>
      <c r="H252" s="319"/>
      <c r="I252" s="128" t="s">
        <v>2744</v>
      </c>
      <c r="J252" s="128" t="s">
        <v>2745</v>
      </c>
      <c r="K252" s="128" t="s">
        <v>2746</v>
      </c>
      <c r="L252" s="128" t="s">
        <v>2747</v>
      </c>
      <c r="M252" s="128" t="s">
        <v>2748</v>
      </c>
    </row>
    <row r="253" spans="1:13" ht="90">
      <c r="A253" s="128" t="str">
        <f t="shared" si="9"/>
        <v>CheckerJ38</v>
      </c>
      <c r="B253" s="128" t="s">
        <v>2380</v>
      </c>
      <c r="C253" s="128" t="s">
        <v>2721</v>
      </c>
      <c r="G253"/>
      <c r="H253" s="319"/>
      <c r="I253" s="128" t="s">
        <v>2749</v>
      </c>
      <c r="J253" s="128" t="s">
        <v>2750</v>
      </c>
      <c r="K253" s="128" t="s">
        <v>2751</v>
      </c>
      <c r="L253" s="128" t="s">
        <v>2752</v>
      </c>
      <c r="M253" s="128" t="s">
        <v>2753</v>
      </c>
    </row>
    <row r="254" spans="1:13" ht="60">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60">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60">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90">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10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3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60"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75">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75">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5" hidden="1">
      <c r="A272" s="128" t="str">
        <f t="shared" si="9"/>
        <v>CheckerJ58</v>
      </c>
      <c r="B272" s="128" t="s">
        <v>2380</v>
      </c>
      <c r="C272" s="128" t="s">
        <v>2906</v>
      </c>
      <c r="G272"/>
      <c r="H272" s="319"/>
      <c r="I272" s="128" t="s">
        <v>2928</v>
      </c>
      <c r="J272" s="128" t="s">
        <v>2929</v>
      </c>
      <c r="K272" s="128" t="s">
        <v>2930</v>
      </c>
      <c r="L272" s="128" t="s">
        <v>2931</v>
      </c>
      <c r="M272" s="128" t="s">
        <v>2932</v>
      </c>
    </row>
    <row r="273" spans="1:13" ht="60" hidden="1">
      <c r="A273" s="128" t="str">
        <f t="shared" si="9"/>
        <v>CheckerJ59</v>
      </c>
      <c r="B273" s="128" t="s">
        <v>2380</v>
      </c>
      <c r="C273" s="128" t="s">
        <v>2917</v>
      </c>
      <c r="G273"/>
      <c r="H273" s="319"/>
      <c r="I273" s="128" t="s">
        <v>2933</v>
      </c>
      <c r="J273" s="128" t="s">
        <v>2934</v>
      </c>
      <c r="K273" s="128" t="s">
        <v>2935</v>
      </c>
      <c r="L273" s="128" t="s">
        <v>2936</v>
      </c>
      <c r="M273" s="128" t="s">
        <v>2937</v>
      </c>
    </row>
    <row r="274" spans="1:13" ht="7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30">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30">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30">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30">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60">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60">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ht="15">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30">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ht="15">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30">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ht="15">
      <c r="A285" s="128" t="s">
        <v>3010</v>
      </c>
      <c r="B285" s="128" t="s">
        <v>2998</v>
      </c>
      <c r="G285"/>
      <c r="H285" s="319"/>
      <c r="M285" s="128"/>
    </row>
    <row r="286" spans="1:13">
      <c r="G286"/>
      <c r="M286" s="128"/>
    </row>
    <row r="287" spans="1:13" ht="10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30">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10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30">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10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9E3EBCE9-BFC3-3049-932F-D69A2F11A019}"/>
    </customSheetView>
    <customSheetView guid="{4BDF1A28-30D5-449D-B20E-D6C97EF9FAE1}" showAutoFilter="1">
      <selection activeCell="C174" sqref="C174"/>
      <pageMargins left="0" right="0" top="0" bottom="0" header="0" footer="0"/>
      <pageSetup paperSize="9" orientation="portrait"/>
      <autoFilter ref="B1:N1" xr:uid="{F57F2158-C359-7D4E-BC06-2DCAF6DFBDBC}"/>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Microsoft Office User</cp:lastModifiedBy>
  <cp:revision/>
  <dcterms:created xsi:type="dcterms:W3CDTF">2010-06-21T21:00:23Z</dcterms:created>
  <dcterms:modified xsi:type="dcterms:W3CDTF">2022-10-04T08:49:42Z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