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C:\Users\clara.py\Documents\LEACH CMRT 2022\Annexes\"/>
    </mc:Choice>
  </mc:AlternateContent>
  <xr:revisionPtr revIDLastSave="0" documentId="8_{CD8D9163-D6FB-4BB6-BB00-01CB5EF562C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<sst xmlns="http://schemas.openxmlformats.org/spreadsheetml/2006/main" count="21930" uniqueCount="15606">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</sst>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7B4D27-56F5-4D3D-9AA2-CBB6276635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0B43F74-3924-4498-A564-8E8EFF9AC8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23" t="str">
        <f ca="1">OFFSET(L!$C$1,MATCH("Instructions"&amp;ADDRESS(ROW(),COLUMN(),4),L!$A:$A,0)-1,SL,,)</f>
        <v>Site Internet du RMI: (www.responsiblemineralsinitiative.org) _x000D_
Formations, recommandations, modèles, liste des fonderies conformes au programme fonderie sans conflit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114" t="s">
        <v>1305</v>
      </c>
    </row>
    <row r="4" spans="1:2" ht="205.95" customHeight="1">
      <c r="A4" s="121"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114" t="s">
        <v>1311</v>
      </c>
    </row>
    <row r="5" spans="1:2" ht="16.2">
      <c r="A5" s="125"/>
      <c r="B5" s="114"/>
    </row>
    <row r="6" spans="1:2" ht="32.4">
      <c r="A6" s="124" t="str">
        <f ca="1">OFFSET(L!$C$1,MATCH("Instructions"&amp;ADDRESS(ROW(),COLUMN(),4),L!$A:$A,0)-1,SL,,)</f>
        <v>Instructions pour compléter les informations relatives à votre entreprise (lignes 8 - 22). Merci de répondre en anglais uniquement.</v>
      </c>
      <c r="B6" s="114" t="s">
        <v>1304</v>
      </c>
    </row>
    <row r="7" spans="1:2" ht="16.2">
      <c r="A7" s="289" t="str">
        <f ca="1">OFFSET(L!$C$1,MATCH("Instructions"&amp;ADDRESS(ROW(),COLUMN(),4),L!$A:$A,0)-1,SL,,)</f>
        <v>Remarque : les astérisques (*) marquent des champs obligatoires</v>
      </c>
      <c r="B7" s="114"/>
    </row>
    <row r="8" spans="1:2" ht="32.4">
      <c r="A8" s="121" t="str">
        <f ca="1">OFFSET(L!$C$1,MATCH("Instructions"&amp;ADDRESS(ROW(),COLUMN(),4),L!$A:$A,0)-1,SL,,)</f>
        <v>1. Insérez la dénomination sociale de votre société. Merci de ne pas utiliser d’abréviations. Dans ce champ, vous avez la possibilité d’ajouter d’autres noms commerciaux, raisons sociales, etc.</v>
      </c>
      <c r="B8" s="114"/>
    </row>
    <row r="9" spans="1:2" ht="337.95" customHeight="1">
      <c r="A9" s="175" t="str">
        <f ca="1">OFFSET(L!$C$1,MATCH("Instructions"&amp;ADDRESS(ROW(),COLUMN(),4),L!$A:$A,0)-1,SL,,)</f>
        <v>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v>
      </c>
      <c r="B9" s="114" t="s">
        <v>1303</v>
      </c>
    </row>
    <row r="10" spans="1:2" ht="36" customHeight="1">
      <c r="A10" s="121" t="str">
        <f ca="1">OFFSET(L!$C$1,MATCH("Instructions"&amp;ADDRESS(ROW(),COLUMN(),4),L!$A:$A,0)-1,SL,,)</f>
        <v>3. Indiquer un identifiant unique de votre entreprise (numéro DUNS, numéro TVA, etc…)</v>
      </c>
      <c r="B10" s="114"/>
    </row>
    <row r="11" spans="1:2" ht="35.25" customHeight="1">
      <c r="A11" s="121" t="str">
        <f ca="1">OFFSET(L!$C$1,MATCH("Instructions"&amp;ADDRESS(ROW(),COLUMN(),4),L!$A:$A,0)-1,SL,,)</f>
        <v>4. Indiquer le type d'identifiant utilisé (numéro DUNS, numéro TVA, etc…)</v>
      </c>
      <c r="B11" s="114"/>
    </row>
    <row r="12" spans="1:2" ht="32.4">
      <c r="A12" s="121" t="str">
        <f ca="1">OFFSET(L!$C$1,MATCH("Instructions"&amp;ADDRESS(ROW(),COLUMN(),4),L!$A:$A,0)-1,SL,,)</f>
        <v>5. Indiquer l’adresse complète de votre entreprise (rue, ville, pays, code postal,…). Ce champ est optionnel.</v>
      </c>
      <c r="B12" s="114" t="s">
        <v>1304</v>
      </c>
    </row>
    <row r="13" spans="1:2" ht="33.75" customHeight="1">
      <c r="A13" s="121" t="str">
        <f ca="1">OFFSET(L!$C$1,MATCH("Instructions"&amp;ADDRESS(ROW(),COLUMN(),4),L!$A:$A,0)-1,SL,,)</f>
        <v>6. Indiquer le nom de la personne à contacter concernant le contenu de votre déclaration. Ce champ est obligatoire.</v>
      </c>
      <c r="B13" s="114"/>
    </row>
    <row r="14" spans="1:2" ht="32.4">
      <c r="A14" s="121"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14"/>
    </row>
    <row r="15" spans="1:2" ht="25.5" customHeight="1">
      <c r="A15" s="121" t="str">
        <f ca="1">OFFSET(L!$C$1,MATCH("Instructions"&amp;ADDRESS(ROW(),COLUMN(),4),L!$A:$A,0)-1,SL,,)</f>
        <v>8. Indiquer le numéro de téléphone de la personne à contacter. Ce champ est obligatoire.</v>
      </c>
      <c r="B15" s="114"/>
    </row>
    <row r="16" spans="1:2" ht="48.6">
      <c r="A16" s="121"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14"/>
    </row>
    <row r="17" spans="1:2" ht="16.2">
      <c r="A17" s="121" t="str">
        <f ca="1">OFFSET(L!$C$1,MATCH("Instructions"&amp;ADDRESS(ROW(),COLUMN(),4),L!$A:$A,0)-1,SL,,)</f>
        <v>10. Indiquer le titre de la personne responsable. Ce champ est facultatif.</v>
      </c>
      <c r="B17" s="114"/>
    </row>
    <row r="18" spans="1:2" ht="32.4">
      <c r="A18" s="121"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14"/>
    </row>
    <row r="19" spans="1:2" ht="16.2">
      <c r="A19" s="121" t="str">
        <f ca="1">OFFSET(L!$C$1,MATCH("Instructions"&amp;ADDRESS(ROW(),COLUMN(),4),L!$A:$A,0)-1,SL,,)</f>
        <v>12. Insérez le numéro de téléphone pour la personne donnant l’autorisation. Ce champ est facultatif.</v>
      </c>
      <c r="B19" s="114"/>
    </row>
    <row r="20" spans="1:2" ht="33.75" customHeight="1">
      <c r="A20" s="121" t="str">
        <f ca="1">OFFSET(L!$C$1,MATCH("Instructions"&amp;ADDRESS(ROW(),COLUMN(),4),L!$A:$A,0)-1,SL,,)</f>
        <v>13. Indiquer la date à laquelle vous avez complété ce rapport en utilisant le format suivant JJ-MM-AAAA. Ce champ est obligatoire.</v>
      </c>
      <c r="B20" s="114"/>
    </row>
    <row r="21" spans="1:2" ht="32.4">
      <c r="A21" s="121" t="str">
        <f ca="1">OFFSET(L!$C$1,MATCH("Instructions"&amp;ADDRESS(ROW(),COLUMN(),4),L!$A:$A,0)-1,SL,,)</f>
        <v>14. Le rapport peut par exemple être sauvegardé sous le nom suivant: nomdelentreprise-date.xls (date au format AAAA-MM-JJ).</v>
      </c>
      <c r="B21" s="114" t="s">
        <v>1304</v>
      </c>
    </row>
    <row r="22" spans="1:2" ht="16.2">
      <c r="A22" s="125"/>
      <c r="B22" s="114"/>
    </row>
    <row r="23" spans="1:2" ht="32.4">
      <c r="A23" s="124" t="str">
        <f ca="1">OFFSET(L!$C$1,MATCH("Instructions"&amp;ADDRESS(ROW(),COLUMN(),4),L!$A:$A,0)-1,SL,,)</f>
        <v>12. Insérez le numéro de téléphone pour la personne donnant l’autorisation. Ce champ est facultatif.</v>
      </c>
      <c r="B23" s="114" t="s">
        <v>1304</v>
      </c>
    </row>
    <row r="24" spans="1:2" ht="80.55" customHeight="1">
      <c r="A24" s="121"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114" t="s">
        <v>1307</v>
      </c>
    </row>
    <row r="25" spans="1:2" ht="72" customHeight="1">
      <c r="A25" s="121"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114" t="s">
        <v>1304</v>
      </c>
    </row>
    <row r="26" spans="1:2" ht="324" customHeight="1">
      <c r="A26" s="121"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114" t="s">
        <v>1304</v>
      </c>
    </row>
    <row r="27" spans="1:2" ht="32.4">
      <c r="A27" s="121" t="str">
        <f ca="1">OFFSET(L!$C$1,MATCH("Instructions"&amp;ADDRESS(ROW(),COLUMN(),4),L!$A:$A,0)-1,SL,,)</f>
        <v>Dans le cas d'une réponse négative, certaines entreprises peuvent exiger des justifications qui devront être saisies dans le champ de commentaire.</v>
      </c>
      <c r="B27" s="114" t="s">
        <v>1304</v>
      </c>
    </row>
    <row r="28" spans="1:2" ht="247.5" customHeight="1">
      <c r="A28" s="121"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114"/>
    </row>
    <row r="29" spans="1:2" ht="129.6">
      <c r="A29" s="121"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v>
      </c>
      <c r="B29" s="114" t="s">
        <v>1304</v>
      </c>
    </row>
    <row r="30" spans="1:2" ht="152.1" customHeight="1">
      <c r="A30" s="121" t="str">
        <f ca="1">OFFSET(L!$C$1,MATCH("Instructions"&amp;ADDRESS(ROW(),COLUMN(),4),L!$A:$A,0)-1,SL,,)</f>
        <v>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v>
      </c>
      <c r="B30" s="114"/>
    </row>
    <row r="31" spans="1:2" ht="153" customHeight="1">
      <c r="A31" s="121"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114" t="s">
        <v>1304</v>
      </c>
    </row>
    <row r="32" spans="1:2" ht="194.4">
      <c r="A32" s="121"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114" t="s">
        <v>1307</v>
      </c>
    </row>
    <row r="33" spans="1:2" ht="81">
      <c r="A33" s="121"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14"/>
    </row>
    <row r="34" spans="1:2" ht="64.8">
      <c r="A34" s="121"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114" t="s">
        <v>1304</v>
      </c>
    </row>
    <row r="35" spans="1:2" ht="21" customHeight="1">
      <c r="A35" s="121" t="str">
        <f ca="1">OFFSET(L!$C$1,MATCH("Instructions"&amp;ADDRESS(ROW(),COLUMN(),4),L!$A:$A,0)-1,SL,,)</f>
        <v>Si nécessaire, merci d'inscrire vos commentaires dans la section prévue à cet effet afin de clarifier vos réponses</v>
      </c>
      <c r="B35" s="114"/>
    </row>
    <row r="36" spans="1:2" ht="16.2">
      <c r="A36" s="125"/>
      <c r="B36" s="114"/>
    </row>
    <row r="37" spans="1:2" ht="48.6">
      <c r="A37" s="124" t="str">
        <f ca="1">OFFSET(L!$C$1,MATCH("Instructions"&amp;ADDRESS(ROW(),COLUMN(),4),L!$A:$A,0)-1,SL,,)</f>
        <v>Instructions pour les questions A à H (lignes 75 à 89). Les questions A à H sont obligatoires, si la réponse à la question 1 est « oui » pour un métal._x000D_
Répondez en ANGLAIS uniquement</v>
      </c>
      <c r="B37" s="114" t="s">
        <v>1304</v>
      </c>
    </row>
    <row r="38" spans="1:2" ht="145.80000000000001">
      <c r="A38" s="121"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114" t="s">
        <v>1306</v>
      </c>
    </row>
    <row r="39" spans="1:2" ht="64.8">
      <c r="A39" s="121"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114"/>
    </row>
    <row r="40" spans="1:2" ht="65.55" customHeight="1">
      <c r="A40" s="121"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114"/>
    </row>
    <row r="41" spans="1:2" ht="81">
      <c r="A41" s="121"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114" t="s">
        <v>1309</v>
      </c>
    </row>
    <row r="42" spans="1:2" ht="162">
      <c r="A42" s="121"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114" t="s">
        <v>1307</v>
      </c>
    </row>
    <row r="43" spans="1:2" ht="162">
      <c r="A43" s="121"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114" t="s">
        <v>1308</v>
      </c>
    </row>
    <row r="44" spans="1:2" ht="145.80000000000001">
      <c r="A44" s="121"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114" t="s">
        <v>1304</v>
      </c>
    </row>
    <row r="45" spans="1:2" ht="129.6">
      <c r="A45" s="121"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114" t="s">
        <v>1305</v>
      </c>
    </row>
    <row r="46" spans="1:2" ht="85.5" customHeight="1">
      <c r="A46" s="121"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114" t="s">
        <v>1304</v>
      </c>
    </row>
    <row r="47" spans="1:2" ht="16.2">
      <c r="A47" s="125"/>
      <c r="B47" s="114"/>
    </row>
    <row r="48" spans="1:2" ht="32.4">
      <c r="A48" s="124" t="str">
        <f ca="1">OFFSET(L!$C$1,MATCH("Instructions"&amp;ADDRESS(ROW(),COLUMN(),4),L!$A:$A,0)-1,SL,,)</f>
        <v>Instructions pour compléter la liste des fonderies_x000D_
Merci de répondre en ANGLAIS uniquement</v>
      </c>
      <c r="B48" s="114" t="s">
        <v>1304</v>
      </c>
    </row>
    <row r="49" spans="1:2" ht="22.5" customHeight="1">
      <c r="A49" s="289" t="str">
        <f ca="1">OFFSET(L!$C$1,MATCH("Instructions"&amp;ADDRESS(ROW(),COLUMN(),4),L!$A:$A,0)-1,SL,,)</f>
        <v>Remarque: Les colonnes avec un astérisque (*) indiquent des champs obligatoires</v>
      </c>
      <c r="B49" s="114"/>
    </row>
    <row r="50" spans="1:2" ht="64.8">
      <c r="A50" s="121"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114" t="s">
        <v>1303</v>
      </c>
    </row>
    <row r="51" spans="1:2" ht="51" customHeight="1">
      <c r="A51" s="121"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114" t="s">
        <v>1304</v>
      </c>
    </row>
    <row r="52" spans="1:2" ht="44.55" customHeight="1">
      <c r="A52" s="121" t="str">
        <f ca="1">OFFSET(L!$C$1,MATCH("Instructions"&amp;ADDRESS(ROW(),COLUMN(),4),L!$A:$A,0)-1,SL,,)</f>
        <v>2. Métal (*) – Utiliser la liste déroulante pour sélectionner le métal pour lequel vous entrez l’information. Ce champ est obligatoire.</v>
      </c>
      <c r="B52" s="114"/>
    </row>
    <row r="53" spans="1:2" ht="79.05" customHeight="1">
      <c r="A53" s="187"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114" t="s">
        <v>1304</v>
      </c>
    </row>
    <row r="54" spans="1:2" ht="64.8">
      <c r="A54" s="121"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114" t="s">
        <v>1303</v>
      </c>
    </row>
    <row r="55" spans="1:2" ht="81">
      <c r="A55" s="121"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114" t="s">
        <v>1309</v>
      </c>
    </row>
    <row r="56" spans="1:2" ht="64.8">
      <c r="A56" s="121"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114" t="s">
        <v>1303</v>
      </c>
    </row>
    <row r="57" spans="1:2" ht="64.8">
      <c r="A57" s="121"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114" t="s">
        <v>1303</v>
      </c>
    </row>
    <row r="58" spans="1:2" ht="64.8">
      <c r="A58" s="121" t="str">
        <f ca="1">OFFSET(L!$C$1,MATCH("Instructions"&amp;ADDRESS(ROW(),COLUMN(),4),L!$A:$A,0)-1,SL,,)</f>
        <v>8. Rue de la fonderie – indique le nom de la rue où est située la fonderie. Ce champ est facultatif.</v>
      </c>
      <c r="B58" s="114" t="s">
        <v>1303</v>
      </c>
    </row>
    <row r="59" spans="1:2" ht="32.4">
      <c r="A59" s="121" t="str">
        <f ca="1">OFFSET(L!$C$1,MATCH("Instructions"&amp;ADDRESS(ROW(),COLUMN(),4),L!$A:$A,0)-1,SL,,)</f>
        <v>9. Ville de la fonderie – indique le nom de la ville où est située la fonderie. Ce champ est facultatif.</v>
      </c>
      <c r="B59" s="114" t="s">
        <v>1304</v>
      </c>
    </row>
    <row r="60" spans="1:2" ht="45" customHeight="1">
      <c r="A60" s="121" t="str">
        <f ca="1">OFFSET(L!$C$1,MATCH("Instructions"&amp;ADDRESS(ROW(),COLUMN(),4),L!$A:$A,0)-1,SL,,)</f>
        <v>10. Emplacement de la fonderie : État/province, le cas échéant – indique l’État ou la province où est située la fonderie. Ce champ est facultatif.</v>
      </c>
      <c r="B60" s="114" t="s">
        <v>1307</v>
      </c>
    </row>
    <row r="61" spans="1:2" ht="162">
      <c r="A61" s="121"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v>
      </c>
      <c r="B61" s="114" t="s">
        <v>1307</v>
      </c>
    </row>
    <row r="62" spans="1:2" ht="64.8">
      <c r="A62" s="121"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114" t="s">
        <v>1303</v>
      </c>
    </row>
    <row r="63" spans="1:2" ht="100.5" customHeight="1">
      <c r="A63" s="121"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114" t="s">
        <v>1303</v>
      </c>
    </row>
    <row r="64" spans="1:2" ht="109.05" customHeight="1">
      <c r="A64" s="121"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114"/>
    </row>
    <row r="65" spans="1:2" ht="98.55" customHeight="1">
      <c r="A65" s="121"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114"/>
    </row>
    <row r="66" spans="1:2" ht="110.25" customHeight="1">
      <c r="A66" s="121" t="str">
        <f ca="1">OFFSET(L!$C$1,MATCH("Instructions"&amp;ADDRESS(ROW(),COLUMN(),4),L!$A:$A,0)-1,SL,,)</f>
        <v>16. Commentaires - Zone de texte pour indiquer tout commentaire relatif à la fonderie. Exemple: La fonderie a été achetée par l'entreprise YYY.</v>
      </c>
      <c r="B66" s="114"/>
    </row>
    <row r="67" spans="1:2" s="28" customFormat="1" ht="16.2">
      <c r="A67" s="126"/>
      <c r="B67" s="114"/>
    </row>
    <row r="68" spans="1:2" s="28" customFormat="1" ht="34.5" customHeight="1">
      <c r="A68" s="124" t="str">
        <f ca="1">OFFSET(L!$C$1,MATCH("Instructions"&amp;ADDRESS(ROW(),COLUMN(),4),L!$A:$A,0)-1,SL,,)</f>
        <v>CONDITIONS GENERALES</v>
      </c>
      <c r="B68" s="114"/>
    </row>
    <row r="69" spans="1:2" s="28" customFormat="1" ht="16.2">
      <c r="A69" s="126"/>
      <c r="B69" s="114"/>
    </row>
    <row r="70" spans="1:2" ht="80.55" customHeight="1">
      <c r="A70" s="124"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114" t="s">
        <v>1304</v>
      </c>
    </row>
    <row r="71" spans="1:2" ht="93.6" customHeight="1">
      <c r="A71" s="289"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114" t="s">
        <v>1310</v>
      </c>
    </row>
    <row r="72" spans="1:2" ht="142.05000000000001" customHeight="1">
      <c r="A72" s="289"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114" t="s">
        <v>1308</v>
      </c>
    </row>
    <row r="73" spans="1:2" ht="81">
      <c r="A73" s="289"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Tantale, étain, tungstène, or</v>
      </c>
      <c r="D3" s="382"/>
      <c r="E3" s="128" t="s">
        <v>1312</v>
      </c>
    </row>
    <row r="4" spans="1:5" ht="63.75" customHeight="1">
      <c r="A4" s="87"/>
      <c r="B4" s="74" t="str">
        <f ca="1">OFFSET(L!$C$1,MATCH("Definitions"&amp;ADDRESS(ROW(),COLUMN(),4),L!$A:$A,0)-1,SL,,)</f>
        <v>Personne responsable</v>
      </c>
      <c r="C4" s="74"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82"/>
      <c r="E4" s="128"/>
    </row>
    <row r="5" spans="1:5" ht="64.5" customHeight="1">
      <c r="A5" s="87"/>
      <c r="B5" s="74" t="str">
        <f ca="1">OFFSET(L!$C$1,MATCH("Definitions"&amp;ADDRESS(ROW(),COLUMN(),4),L!$A:$A,0)-1,SL,,)</f>
        <v>Zone touchée par des conflits et à haut risque (CAHRA)</v>
      </c>
      <c r="C5" s="74"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82"/>
      <c r="E5" s="128"/>
    </row>
    <row r="6" spans="1:5" ht="109.5" customHeight="1">
      <c r="A6" s="87"/>
      <c r="B6" s="74" t="str">
        <f ca="1">OFFSET(L!$C$1,MATCH("Definitions"&amp;ADDRESS(ROW(),COLUMN(),4),L!$A:$A,0)-1,SL,,)</f>
        <v>Minerai de conflit</v>
      </c>
      <c r="C6" s="74"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82"/>
      <c r="E6" s="128" t="s">
        <v>1313</v>
      </c>
    </row>
    <row r="7" spans="1:5" ht="75" customHeight="1">
      <c r="A7" s="87"/>
      <c r="B7" s="74" t="str">
        <f ca="1">OFFSET(L!$C$1,MATCH("Definitions"&amp;ADDRESS(ROW(),COLUMN(),4),L!$A:$A,0)-1,SL,,)</f>
        <v>Pays concerné(s)</v>
      </c>
      <c r="C7" s="74"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82"/>
      <c r="E7" s="128" t="s">
        <v>1313</v>
      </c>
    </row>
    <row r="8" spans="1:5" ht="145.80000000000001">
      <c r="A8" s="87"/>
      <c r="B8" s="74" t="str">
        <f ca="1">OFFSET(L!$C$1,MATCH("Definitions"&amp;ADDRESS(ROW(),COLUMN(),4),L!$A:$A,0)-1,SL,,)</f>
        <v>Périmètre de la Déclaration</v>
      </c>
      <c r="C8" s="74"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82"/>
      <c r="E8" s="128" t="s">
        <v>1316</v>
      </c>
    </row>
    <row r="9" spans="1:5" ht="64.8">
      <c r="A9" s="87"/>
      <c r="B9" s="74" t="str">
        <f ca="1">OFFSET(L!$C$1,MATCH("Definitions"&amp;ADDRESS(ROW(),COLUMN(),4),L!$A:$A,0)-1,SL,,)</f>
        <v>Dodd-Frank</v>
      </c>
      <c r="C9" s="74" t="str">
        <f ca="1">OFFSET(L!$C$1,MATCH("Definitions"&amp;ADDRESS(ROW(),COLUMN(),4),L!$A:$A,0)-1,SL,,)</f>
        <v>Loi Dodd-Frank des Etats-Unis d'Amérique de 2010 sur la Réforme  de Wall Street et la protection des consommateurs, Section 1502 ("Dodd-Frank")_x000D_
(http://www.sec.gov/about/laws/wallstreetreform-cpa.pdf)</v>
      </c>
      <c r="D9" s="382"/>
      <c r="E9" s="128" t="s">
        <v>1313</v>
      </c>
    </row>
    <row r="10" spans="1:5" ht="48.6">
      <c r="A10" s="87"/>
      <c r="B10" s="74" t="str">
        <f ca="1">OFFSET(L!$C$1,MATCH("Definitions"&amp;ADDRESS(ROW(),COLUMN(),4),L!$A:$A,0)-1,SL,,)</f>
        <v>RDC</v>
      </c>
      <c r="C10" s="74" t="str">
        <f ca="1">OFFSET(L!$C$1,MATCH("Definitions"&amp;ADDRESS(ROW(),COLUMN(),4),L!$A:$A,0)-1,SL,,)</f>
        <v>République Démocratique du Congo</v>
      </c>
      <c r="D10" s="382"/>
      <c r="E10" s="128" t="s">
        <v>1312</v>
      </c>
    </row>
    <row r="11" spans="1:5" ht="64.8" hidden="1">
      <c r="A11" s="87"/>
      <c r="B11" s="74" t="str">
        <f ca="1">OFFSET(L!$C$1,MATCH("Definitions"&amp;ADDRESS(ROW(),COLUMN(),4),L!$A:$A,0)-1,SL,,)</f>
        <v>RDC Sans Conflit</v>
      </c>
      <c r="C11" s="74"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82"/>
      <c r="E11" s="128" t="s">
        <v>1312</v>
      </c>
    </row>
    <row r="12" spans="1:5" ht="64.8">
      <c r="A12" s="87"/>
      <c r="B12" s="74" t="str">
        <f ca="1">OFFSET(L!$C$1,MATCH("Definitions"&amp;ADDRESS(ROW(),COLUMN(),4),L!$A:$A,0)-1,SL,,)</f>
        <v>Fonderie d'or</v>
      </c>
      <c r="C12" s="74"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2" s="382"/>
      <c r="E12" s="128" t="s">
        <v>1312</v>
      </c>
    </row>
    <row r="13" spans="1:5" ht="107.25" customHeight="1">
      <c r="A13" s="87"/>
      <c r="B13" s="74" t="str">
        <f ca="1">OFFSET(L!$C$1,MATCH("Definitions"&amp;ADDRESS(ROW(),COLUMN(),4),L!$A:$A,0)-1,SL,,)</f>
        <v>Cabinet d'audit indépendant du secteur privé</v>
      </c>
      <c r="C13" s="74"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82"/>
      <c r="E13" s="128" t="s">
        <v>1314</v>
      </c>
    </row>
    <row r="14" spans="1:5" ht="303.75" customHeight="1">
      <c r="A14" s="87"/>
      <c r="B14" s="74" t="str">
        <f ca="1">OFFSET(L!$C$1,MATCH("Definitions"&amp;ADDRESS(ROW(),COLUMN(),4),L!$A:$A,0)-1,SL,,)</f>
        <v>Ajouté intentionnellement</v>
      </c>
      <c r="C14" s="74"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82"/>
      <c r="E15" s="128" t="s">
        <v>1312</v>
      </c>
    </row>
    <row r="16" spans="1:5" ht="64.8">
      <c r="A16" s="87"/>
      <c r="B16" s="74" t="str">
        <f ca="1">OFFSET(L!$C$1,MATCH("Definitions"&amp;ADDRESS(ROW(),COLUMN(),4),L!$A:$A,0)-1,SL,,)</f>
        <v>IPC-1755 norme d'échange de données sur les mineraux responsables</v>
      </c>
      <c r="C16" s="74"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82"/>
      <c r="E16" s="128" t="s">
        <v>1312</v>
      </c>
    </row>
    <row r="17" spans="1:5" ht="178.2">
      <c r="A17" s="87"/>
      <c r="B17" s="74" t="str">
        <f ca="1">OFFSET(L!$C$1,MATCH("Definitions"&amp;ADDRESS(ROW(),COLUMN(),4),L!$A:$A,0)-1,SL,,)</f>
        <v>Nécessaire aux fonctionnalités d'un produit</v>
      </c>
      <c r="C17" s="74"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82"/>
      <c r="E17" s="128" t="s">
        <v>1312</v>
      </c>
    </row>
    <row r="18" spans="1:5" ht="162">
      <c r="A18" s="87"/>
      <c r="B18" s="74" t="str">
        <f ca="1">OFFSET(L!$C$1,MATCH("Definitions"&amp;ADDRESS(ROW(),COLUMN(),4),L!$A:$A,0)-1,SL,,)</f>
        <v>Nécessaire à la production d'un produit</v>
      </c>
      <c r="C18" s="74"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82"/>
      <c r="E18" s="128" t="s">
        <v>1312</v>
      </c>
    </row>
    <row r="19" spans="1:5" ht="16.2">
      <c r="A19" s="87"/>
      <c r="B19" s="74" t="str">
        <f ca="1">OFFSET(L!$C$1,MATCH("Definitions"&amp;ADDRESS(ROW(),COLUMN(),4),L!$A:$A,0)-1,SL,,)</f>
        <v>OCDE</v>
      </c>
      <c r="C19" s="74" t="str">
        <f ca="1">OFFSET(L!$C$1,MATCH("Definitions"&amp;ADDRESS(ROW(),COLUMN(),4),L!$A:$A,0)-1,SL,,)</f>
        <v>Organisation pour la Coopération et le Développement Economique</v>
      </c>
      <c r="D19" s="382"/>
      <c r="E19" s="128"/>
    </row>
    <row r="20" spans="1:5" ht="32.4">
      <c r="A20" s="87"/>
      <c r="B20" s="74" t="str">
        <f ca="1">OFFSET(L!$C$1,MATCH("Definitions"&amp;ADDRESS(ROW(),COLUMN(),4),L!$A:$A,0)-1,SL,,)</f>
        <v>Produit</v>
      </c>
      <c r="C20" s="74" t="str">
        <f ca="1">OFFSET(L!$C$1,MATCH("Definitions"&amp;ADDRESS(ROW(),COLUMN(),4),L!$A:$A,0)-1,SL,,)</f>
        <v>Le produit fini d'une entreprise  est un matériel ou un élément qui aest arrivé au stade final de sa fabrication et est disponible pour la distribution ou la vente aux clients.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Fournisseurs de produits recyclés, rebuts de production ou déchets de consommation</v>
      </c>
      <c r="C22" s="74"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82"/>
      <c r="E22" s="128"/>
    </row>
    <row r="23" spans="1:5" ht="64.8">
      <c r="A23" s="87"/>
      <c r="B23" s="74" t="str">
        <f ca="1">OFFSET(L!$C$1,MATCH("Definitions"&amp;ADDRESS(ROW(),COLUMN(),4),L!$A:$A,0)-1,SL,,)</f>
        <v>Programme pour les fonderies sans conflit (RMAP)</v>
      </c>
      <c r="C23" s="74"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82"/>
      <c r="E23" s="128"/>
    </row>
    <row r="24" spans="1:5" ht="168" customHeight="1">
      <c r="A24" s="87"/>
      <c r="B24" s="74" t="str">
        <f ca="1">OFFSET(L!$C$1,MATCH("Definitions"&amp;ADDRESS(ROW(),COLUMN(),4),L!$A:$A,0)-1,SL,,)</f>
        <v>Initiative pour des approvisionnements  sans conflit</v>
      </c>
      <c r="C24" s="74"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v>
      </c>
      <c r="D24" s="382"/>
      <c r="E24" s="128"/>
    </row>
    <row r="25" spans="1:5" ht="154.05000000000001" customHeight="1">
      <c r="A25" s="87"/>
      <c r="B25" s="74" t="str">
        <f ca="1">OFFSET(L!$C$1,MATCH("Definitions"&amp;ADDRESS(ROW(),COLUMN(),4),L!$A:$A,0)-1,SL,,)</f>
        <v>Liste des fonderies conformes au RMAP</v>
      </c>
      <c r="C25" s="74"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Fonderie</v>
      </c>
      <c r="C27" s="74"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82"/>
      <c r="E27" s="128" t="s">
        <v>1312</v>
      </c>
    </row>
    <row r="28" spans="1:5" ht="64.8">
      <c r="A28" s="87"/>
      <c r="B28" s="74" t="str">
        <f ca="1">OFFSET(L!$C$1,MATCH("Definitions"&amp;ADDRESS(ROW(),COLUMN(),4),L!$A:$A,0)-1,SL,,)</f>
        <v>Numéro d'identification d'une fonderie</v>
      </c>
      <c r="C28" s="74"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82"/>
      <c r="E28" s="128" t="s">
        <v>1313</v>
      </c>
    </row>
    <row r="29" spans="1:5" ht="108" customHeight="1">
      <c r="A29" s="87"/>
      <c r="B29" s="74" t="str">
        <f ca="1">OFFSET(L!$C$1,MATCH("Definitions"&amp;ADDRESS(ROW(),COLUMN(),4),L!$A:$A,0)-1,SL,,)</f>
        <v>Fonderie de tantale</v>
      </c>
      <c r="C29" s="74"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9" s="382"/>
      <c r="E29" s="128" t="s">
        <v>1314</v>
      </c>
    </row>
    <row r="30" spans="1:5" ht="121.5" customHeight="1">
      <c r="A30" s="87"/>
      <c r="B30" s="74" t="str">
        <f ca="1">OFFSET(L!$C$1,MATCH("Definitions"&amp;ADDRESS(ROW(),COLUMN(),4),L!$A:$A,0)-1,SL,,)</f>
        <v>Fonderie d'étain</v>
      </c>
      <c r="C30" s="74"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30" s="382"/>
      <c r="E30" s="128" t="s">
        <v>1315</v>
      </c>
    </row>
    <row r="31" spans="1:5" ht="136.94999999999999" customHeight="1">
      <c r="A31" s="87"/>
      <c r="B31" s="74" t="str">
        <f ca="1">OFFSET(L!$C$1,MATCH("Definitions"&amp;ADDRESS(ROW(),COLUMN(),4),L!$A:$A,0)-1,SL,,)</f>
        <v>Fonderie de tungstène</v>
      </c>
      <c r="C31" s="74"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534</v>
      </c>
      <c r="E3" s="12"/>
      <c r="F3" s="428"/>
      <c r="G3" s="428"/>
      <c r="H3" s="428"/>
      <c r="I3" s="182"/>
      <c r="J3" s="167" t="s">
        <v>15318</v>
      </c>
      <c r="K3" s="47"/>
      <c r="L3" s="139"/>
      <c r="M3" s="130"/>
      <c r="N3" s="130"/>
      <c r="O3" s="131"/>
      <c r="P3" s="144">
        <f>MATCH($D$3,LN,0)</f>
        <v>5</v>
      </c>
    </row>
    <row r="4" spans="1:34" ht="16.2">
      <c r="A4" s="45"/>
      <c r="B4" s="424" t="str">
        <f ca="1">OFFSET(L!$C$1,MATCH("Declaration"&amp;ADDRESS(ROW(),COLUMN(),4),L!$A:$A,0)-1,SL,,)</f>
        <v>Le but de ce document est de collecter des informations sur la provenance de l'étain, du tantale, du tungstène et de l'or utilisé dans les produits.</v>
      </c>
      <c r="C4" s="424"/>
      <c r="D4" s="424"/>
      <c r="E4" s="424"/>
      <c r="F4" s="424"/>
      <c r="G4" s="424"/>
      <c r="H4" s="424"/>
      <c r="I4" s="429" t="str">
        <f ca="1">OFFSET(L!$C$1,MATCH("Declaration"&amp;ADDRESS(ROW(),COLUMN(),4),L!$A:$A,0)-1,SL,,)</f>
        <v>Lien vers les Conditions générales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Les champs obligatoires sont indiqués par un astérisque (*). Consultez l'onglet Instructions pour savoir comment répondre à chaque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Informations sur l’entreprise</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Nom de l'entreprise (*):</v>
      </c>
      <c r="C8" s="89"/>
      <c r="D8" s="421"/>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Périmètre de la déclaration (*):</v>
      </c>
      <c r="C9" s="89"/>
      <c r="D9" s="430"/>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du périmètre: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Identifiant unique de l'entreprise:</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Autorité délivrant l'identifiant unique:</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Adresse:</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Nom du contact (*):</v>
      </c>
      <c r="C15" s="90"/>
      <c r="D15" s="408"/>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du contact (*):</v>
      </c>
      <c r="C16" s="90"/>
      <c r="D16" s="436"/>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Téléphone du contact (*):</v>
      </c>
      <c r="C17" s="90"/>
      <c r="D17" s="408"/>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Nom de la personne responsable de la déclaration (*):</v>
      </c>
      <c r="C18" s="90"/>
      <c r="D18" s="408"/>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Titre du représentant légal:</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du représentant légal (*):</v>
      </c>
      <c r="C20" s="90"/>
      <c r="D20" s="436"/>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Téléphone du représentant légal:</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Date de la déclaration (*):</v>
      </c>
      <c r="C22" s="91"/>
      <c r="D22" s="442"/>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Répondre aux questions 1 à 8 suivantes pour le périmètre de la déclaration indiqué ci-dessus</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Des 3TG sont-ils intentionnellement ajoutés ou utilisés dans le(s) produit(s) ou les processus de production ? (*)</v>
      </c>
      <c r="C25" s="20"/>
      <c r="D25" s="398" t="str">
        <f ca="1">OFFSET(L!$C$1,MATCH("Declaration"&amp;ADDRESS(ROW(),COLUMN(),4),L!$A:$A,0)-1,SL,,)</f>
        <v>Réponse</v>
      </c>
      <c r="E25" s="398"/>
      <c r="F25" s="21"/>
      <c r="G25" s="55" t="str">
        <f ca="1">OFFSET(L!$C$1,MATCH("Declaration"&amp;ADDRESS(ROW(),COLUMN(),4),L!$A:$A,0)-1,SL,,)</f>
        <v>Commentaires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Tantale  (*)</v>
      </c>
      <c r="C26" s="46"/>
      <c r="D26" s="384"/>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Étain  (*)</v>
      </c>
      <c r="C27" s="46"/>
      <c r="D27" s="384"/>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Or  (*)</v>
      </c>
      <c r="C28" s="46"/>
      <c r="D28" s="384"/>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Tungstène  (*)</v>
      </c>
      <c r="C29" s="46"/>
      <c r="D29" s="384"/>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Reste-t-il des 3TG dans le(s) produit(s) ? (*) (*)</v>
      </c>
      <c r="C31" s="13"/>
      <c r="D31" s="404" t="str">
        <f ca="1">D25</f>
        <v>Réponse</v>
      </c>
      <c r="E31" s="404"/>
      <c r="F31" s="21"/>
      <c r="G31" s="55" t="str">
        <f ca="1">G25</f>
        <v>Commentaires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Tantale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Étain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Or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Tungstène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Est-ce qu’une des fonderies de votre chaîne d’approvisionnement s’approvisionne en 3TG à partir des pays couverts ? (terme SEC, consulter l’onglet des définitions) (*)</v>
      </c>
      <c r="C37" s="13"/>
      <c r="D37" s="404" t="str">
        <f ca="1">D25</f>
        <v>Réponse</v>
      </c>
      <c r="E37" s="404"/>
      <c r="F37" s="21"/>
      <c r="G37" s="55" t="str">
        <f ca="1">G25</f>
        <v>Commentaires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Tantale  (*)</v>
      </c>
      <c r="C38" s="13"/>
      <c r="D38" s="384"/>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Étain  (*)</v>
      </c>
      <c r="C39" s="13"/>
      <c r="D39" s="384"/>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Or  (*)</v>
      </c>
      <c r="C40" s="13"/>
      <c r="D40" s="384"/>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Tungstène  (*)</v>
      </c>
      <c r="C41" s="13"/>
      <c r="D41" s="384"/>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L’une des fonderies de votre chaîne d’approvisionnement se fournit-elle en 3TG auprès de zones touchées par des conflits et à haut risque ? (*)</v>
      </c>
      <c r="C43" s="13"/>
      <c r="D43" s="404" t="str">
        <f ca="1">D25</f>
        <v>Réponse</v>
      </c>
      <c r="E43" s="404"/>
      <c r="F43" s="21"/>
      <c r="G43" s="55" t="str">
        <f ca="1">G25</f>
        <v>Commentaires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Tantale  (*)</v>
      </c>
      <c r="C44" s="13"/>
      <c r="D44" s="384"/>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Étain  (*)</v>
      </c>
      <c r="C45" s="13"/>
      <c r="D45" s="384"/>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Or  (*)</v>
      </c>
      <c r="C46" s="13"/>
      <c r="D46" s="384"/>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Tungstène  (*)</v>
      </c>
      <c r="C47" s="13"/>
      <c r="D47" s="384"/>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Est-ce que 100 % des 3TG (nécessaires au fonctionnement ou à la production de vos produits) provient de sources recyclées ?  (*)</v>
      </c>
      <c r="C49" s="13"/>
      <c r="D49" s="404" t="str">
        <f ca="1">D25</f>
        <v>Réponse</v>
      </c>
      <c r="E49" s="404"/>
      <c r="F49" s="21"/>
      <c r="G49" s="55" t="str">
        <f ca="1">G25</f>
        <v>Commentaires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Tantale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Étain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Or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Tungstène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Combien de fournisseurs (%) concernés ont répondu à l'enquête sur la chaîne d'approvisionnement ? (*)</v>
      </c>
      <c r="C55" s="13"/>
      <c r="D55" s="404" t="str">
        <f ca="1">D25</f>
        <v>Réponse</v>
      </c>
      <c r="E55" s="404"/>
      <c r="F55" s="21"/>
      <c r="G55" s="55" t="str">
        <f ca="1">G25</f>
        <v>Commentaires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Tantale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Étain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Or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Tungstène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Avez-vous identifié toutes les fonderies qui fournissent les 3TG à votre chaîne d’approvisionnement ?  (*)</v>
      </c>
      <c r="C61" s="13"/>
      <c r="D61" s="404" t="str">
        <f ca="1">D25</f>
        <v>Réponse</v>
      </c>
      <c r="E61" s="404"/>
      <c r="F61" s="21"/>
      <c r="G61" s="55" t="str">
        <f ca="1">G25</f>
        <v>Commentaires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Tantale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Étain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Or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Tungstène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Est-ce que toutes les informations pertinentes reçues des fonderies par votre société ont été mentionnées dans cette déclaration ?  (*)</v>
      </c>
      <c r="C67" s="13"/>
      <c r="D67" s="404" t="str">
        <f ca="1">D25</f>
        <v>Réponse</v>
      </c>
      <c r="E67" s="404"/>
      <c r="F67" s="21"/>
      <c r="G67" s="55" t="str">
        <f ca="1">G25</f>
        <v>Commentaires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Tantale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Étain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Or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Tungstène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Répondre à la question suivante au niveau de l'entreprise</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Réponse</v>
      </c>
      <c r="E74" s="398"/>
      <c r="F74" s="64"/>
      <c r="G74" s="398" t="str">
        <f ca="1">G25</f>
        <v>Commentaires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Avez-vous mis en place une politique d’approvisionnement en minerais responsable ? (*)</v>
      </c>
      <c r="C75" s="68"/>
      <c r="D75" s="384"/>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68"/>
      <c r="D77" s="384"/>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68"/>
      <c r="D79" s="384"/>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Avez-vous mis en œuvre des mesures de diligence raisonnable pour un approvisionnement responsable ? (*)</v>
      </c>
      <c r="C81" s="68"/>
      <c r="D81" s="384"/>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Votre société mène-t-elle des enquêtes sur les minerais de conflit auprès du/des fournisseur(s) concerné(s) ? (*)</v>
      </c>
      <c r="C83" s="68"/>
      <c r="D83" s="384"/>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Vérifiez-vous les informations de devoir de diligence reçues de vos fournisseurs par rapport aux attentes de votre entreprise?  (*)</v>
      </c>
      <c r="C85" s="68"/>
      <c r="D85" s="393"/>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Votre processus de vérification inclut-il la gestion des actions correctives ?  (*)</v>
      </c>
      <c r="C87" s="68"/>
      <c r="D87" s="384"/>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Votre société est-elle tenue de fournir une déclaration annuelle sur les minerais de conflit ? (*)</v>
      </c>
      <c r="C89" s="68"/>
      <c r="D89" s="384"/>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POUR COMMENCER :</v>
      </c>
      <c r="C2" s="203"/>
      <c r="D2" s="203"/>
      <c r="E2" s="203"/>
      <c r="F2" s="229"/>
      <c r="G2" s="229"/>
      <c r="H2" s="229"/>
      <c r="I2" s="230"/>
      <c r="J2" s="445" t="str">
        <f ca="1">OFFSET(L!$C$1,MATCH("Smelter List"&amp;ADDRESS(ROW(),COLUMN(),4),L!$A:$A,0)-1,SL,,)</f>
        <v>Lien vers la liste des fonderies conformes au  programme RMAP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Colonne de saisie du numéro d’identification de la fonderie</v>
      </c>
      <c r="B4" s="257" t="str">
        <f ca="1">OFFSET(L!$C$1,MATCH("Smelter List"&amp;ADDRESS(ROW(),COLUMN(),4),L!$A:$A,0)-1,SL,,)</f>
        <v>Métal (*)</v>
      </c>
      <c r="C4" s="257" t="str">
        <f ca="1">OFFSET(L!$C$1,MATCH("Smelter List"&amp;ADDRESS(ROW(),COLUMN(),4),L!$A:$A,0)-1,SL,,)</f>
        <v>Recherche de fonderie (*)</v>
      </c>
      <c r="D4" s="257" t="str">
        <f ca="1">OFFSET(L!$C$1,MATCH("Smelter List"&amp;ADDRESS(ROW(),COLUMN(),4),L!$A:$A,0)-1,SL,,)</f>
        <v>Nom de la fonderie (1)</v>
      </c>
      <c r="E4" s="257" t="str">
        <f ca="1">OFFSET(L!$C$1,MATCH("Smelter List"&amp;ADDRESS(ROW(),COLUMN(),4),L!$A:$A,0)-1,SL,,)</f>
        <v>Localisation de la fonderie : Pays (*)</v>
      </c>
      <c r="F4" s="257" t="str">
        <f ca="1">OFFSET(L!$C$1,MATCH("Smelter List"&amp;ADDRESS(ROW(),COLUMN(),4),L!$A:$A,0)-1,SL,,)</f>
        <v>Identifiant de la fonderie</v>
      </c>
      <c r="G4" s="257" t="str">
        <f ca="1">OFFSET(L!$C$1,MATCH("Smelter List"&amp;ADDRESS(ROW(),COLUMN(),4),L!$A:$A,0)-1,SL,,)</f>
        <v>Type de l'identifiant de la fonderie</v>
      </c>
      <c r="H4" s="173" t="str">
        <f ca="1">OFFSET(L!$C$1,MATCH("Smelter List"&amp;ADDRESS(ROW(),COLUMN(),4),L!$A:$A,0)-1,SL,,)</f>
        <v>Localisation de la fonderie : Rue et Numéro</v>
      </c>
      <c r="I4" s="173" t="str">
        <f ca="1">OFFSET(L!$C$1,MATCH("Smelter List"&amp;ADDRESS(ROW(),COLUMN(),4),L!$A:$A,0)-1,SL,,)</f>
        <v>Localisation de la fonderie : Ville</v>
      </c>
      <c r="J4" s="173" t="str">
        <f ca="1">OFFSET(L!$C$1,MATCH("Smelter List"&amp;ADDRESS(ROW(),COLUMN(),4),L!$A:$A,0)-1,SL,,)</f>
        <v>Localisation de la fonderie : Etat / Province</v>
      </c>
      <c r="K4" s="173" t="str">
        <f ca="1">OFFSET(L!$C$1,MATCH("Smelter List"&amp;ADDRESS(ROW(),COLUMN(),4),L!$A:$A,0)-1,SL,,)</f>
        <v>Nom du contact de la fonderie</v>
      </c>
      <c r="L4" s="173" t="str">
        <f ca="1">OFFSET(L!$C$1,MATCH("Smelter List"&amp;ADDRESS(ROW(),COLUMN(),4),L!$A:$A,0)-1,SL,,)</f>
        <v>Email du contact de la fonderie</v>
      </c>
      <c r="M4" s="173" t="str">
        <f ca="1">OFFSET(L!$C$1,MATCH("Smelter List"&amp;ADDRESS(ROW(),COLUMN(),4),L!$A:$A,0)-1,SL,,)</f>
        <v>Prochaines étapes proposées, si applicable</v>
      </c>
      <c r="N4" s="173" t="str">
        <f ca="1">OFFSET(L!$C$1,MATCH("Smelter List"&amp;ADDRESS(ROW(),COLUMN(),4),L!$A:$A,0)-1,SL,,)</f>
        <v>Nom des Mine(s), ou si provenant de produits recyclés, rebuts de production ou déchets de consommation, saisir "recycled" ou "scrap"</v>
      </c>
      <c r="O4" s="173" t="str">
        <f ca="1">OFFSET(L!$C$1,MATCH("Smelter List"&amp;ADDRESS(ROW(),COLUMN(),4),L!$A:$A,0)-1,SL,,)</f>
        <v>Localisation (Pays) des Mine(s) ou si provenant de produits recyclés, rebuts de production ou déchets de consommations, saisir "recycled" ou "scrap"</v>
      </c>
      <c r="P4" s="173" t="str">
        <f ca="1">OFFSET(L!$C$1,MATCH("Smelter List"&amp;ADDRESS(ROW(),COLUMN(),4),L!$A:$A,0)-1,SL,,)</f>
        <v>_x000D_
100% des produits utilisés par la fonderie proviennent-ils de produits recyclés, rebuts de production ou déchets de consommation?</v>
      </c>
      <c r="Q4" s="174" t="str">
        <f ca="1">OFFSET(L!$C$1,MATCH("Smelter List"&amp;ADDRESS(ROW(),COLUMN(),4),L!$A:$A,0)-1,SL,,)</f>
        <v>Commentaires</v>
      </c>
      <c r="R4" s="257" t="s">
        <v>12632</v>
      </c>
      <c r="S4" s="257" t="s">
        <v>12615</v>
      </c>
      <c r="T4" s="257" t="s">
        <v>12616</v>
      </c>
      <c r="U4" s="236"/>
      <c r="V4" s="190"/>
      <c r="W4" s="190" t="s">
        <v>1324</v>
      </c>
      <c r="X4" s="190" t="s">
        <v>942</v>
      </c>
      <c r="Y4" s="190"/>
      <c r="Z4" s="190"/>
      <c r="AH4" s="174" t="s">
        <v>490</v>
      </c>
    </row>
    <row r="5" spans="1:34" s="272" customFormat="1" ht="19.95"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95"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95"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95"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95"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16ADC4-D1FF-41D2-AA42-0E8B3FC8812D}"/>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Afin de s'assurer que tous les champs obligatoires ont été complétés avant de soumettre le document à vos clients, merci de vérifier tous les champs surlignés en rouge</v>
      </c>
      <c r="B1" s="450"/>
      <c r="C1" s="450"/>
      <c r="D1" s="146" t="str">
        <f ca="1">OFFSET(L!$C$1,MATCH("Checker"&amp;ADDRESS(ROW(),COLUMN(),4),L!$A:$A,0)-1,SL,,)</f>
        <v>Champs obligatoires non complétés</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f ca="1">IF(H70=0,"0",H70)</f>
        <v>52</v>
      </c>
    </row>
    <row r="3" spans="1:10" ht="16.2">
      <c r="A3" s="79" t="str">
        <f ca="1">OFFSET(L!$C$1,MATCH("Checker"&amp;ADDRESS(ROW(),COLUMN(),4),L!$A:$A,0)-1,SL,,)</f>
        <v>Champs obligatoires</v>
      </c>
      <c r="B3" s="79" t="str">
        <f ca="1">OFFSET(L!$C$1,MATCH("Checker"&amp;ADDRESS(ROW(),COLUMN(),4),L!$A:$A,0)-1,SL,,)</f>
        <v>Réponse fournie</v>
      </c>
      <c r="C3" s="79" t="str">
        <f ca="1">OFFSET(L!$C$1,MATCH("Checker"&amp;ADDRESS(ROW(),COLUMN(),4),L!$A:$A,0)-1,SL,,)</f>
        <v>Remarques</v>
      </c>
      <c r="D3" s="79" t="str">
        <f ca="1">OFFSET(L!$C$1,MATCH("Checker"&amp;ADDRESS(ROW(),COLUMN(),4),L!$A:$A,0)-1,SL,,)</f>
        <v>Lien au document d'origine</v>
      </c>
      <c r="F3" s="80" t="s">
        <v>527</v>
      </c>
      <c r="G3" s="22" t="s">
        <v>526</v>
      </c>
      <c r="H3" s="22" t="s">
        <v>528</v>
      </c>
      <c r="I3" s="176" t="s">
        <v>1317</v>
      </c>
      <c r="J3" s="22" t="s">
        <v>1318</v>
      </c>
    </row>
    <row r="4" spans="1:10" ht="39">
      <c r="A4" s="103" t="str">
        <f ca="1">Declaration!B8</f>
        <v>Nom de l'entreprise (*):</v>
      </c>
      <c r="B4" s="102">
        <f>Declaration!D8</f>
        <v>0</v>
      </c>
      <c r="C4" s="102" t="str">
        <f t="shared" ref="C4" ca="1" si="0">IF(H4=1,J4,I4)</f>
        <v xml:space="preserve">Indiquez le nom de votre entreprise dans la cellule D8 de l'onglet Déclaration </v>
      </c>
      <c r="D4" s="108" t="str">
        <f>IF(H4=1,"Click here to enter Company Name","")</f>
        <v>Click here to enter Company Name</v>
      </c>
      <c r="E4" s="84" t="s">
        <v>1307</v>
      </c>
      <c r="F4" s="106">
        <v>1</v>
      </c>
      <c r="G4" s="81">
        <f t="shared" ref="G4" si="1">IF(B4=0,1,0)</f>
        <v>1</v>
      </c>
      <c r="H4" s="82">
        <f>F4*G4</f>
        <v>1</v>
      </c>
      <c r="I4" s="177" t="str">
        <f ca="1">OFFSET(L!$C$1,MATCH("Checker"&amp;"Comp",L!$A:$A,0)-1,SL,,)</f>
        <v>Complétez</v>
      </c>
      <c r="J4" s="178" t="str">
        <f ca="1">OFFSET(L!$C$1,MATCH("Checker"&amp;ADDRESS(ROW(),COLUMN(),4),L!$A:$A,0)-1,SL,,)</f>
        <v xml:space="preserve">Indiquez le nom de votre entreprise dans la cellule D8 de l'onglet Déclaration </v>
      </c>
    </row>
    <row r="5" spans="1:10" ht="39">
      <c r="A5" s="103" t="str">
        <f ca="1">Declaration!B9</f>
        <v>Périmètre de la déclaration (*):</v>
      </c>
      <c r="B5" s="102">
        <f>Declaration!D9</f>
        <v>0</v>
      </c>
      <c r="C5" s="102" t="str">
        <f ca="1">IF(H5=1,J5,I5)</f>
        <v xml:space="preserve">Sélectionnez le champ d'application de la déclaration dans la cellule D9 de l'onglet Déclaration </v>
      </c>
      <c r="D5" s="108" t="str">
        <f>IF(H5=1,"Click here to enter Declaration Scope","")</f>
        <v>Click here to enter Declaration Scope</v>
      </c>
      <c r="E5" s="84" t="s">
        <v>1307</v>
      </c>
      <c r="F5" s="106">
        <v>1</v>
      </c>
      <c r="G5" s="81">
        <f>IF(B5=0,1,0)</f>
        <v>1</v>
      </c>
      <c r="H5" s="82">
        <f t="shared" ref="H5" si="2">F5*G5</f>
        <v>1</v>
      </c>
      <c r="I5" s="177" t="str">
        <f ca="1">OFFSET(L!$C$1,MATCH("Checker"&amp;"Comp",L!$A:$A,0)-1,SL,,)</f>
        <v>Complétez</v>
      </c>
      <c r="J5" s="178" t="str">
        <f ca="1">OFFSET(L!$C$1,MATCH("Checker"&amp;ADDRESS(ROW(),COLUMN(),4),L!$A:$A,0)-1,SL,,)</f>
        <v xml:space="preserve">Sélectionnez le champ d'application de la déclaration dans la cellule D9 de l'onglet Déclaration </v>
      </c>
    </row>
    <row r="6" spans="1:10" ht="39">
      <c r="A6" s="103" t="str">
        <f ca="1">Declaration!B10</f>
        <v>Description du périmètre:</v>
      </c>
      <c r="B6" s="102">
        <f>Declaration!D10</f>
        <v>0</v>
      </c>
      <c r="C6" s="102" t="str">
        <f ca="1">IF(H6=1,J6,I6)</f>
        <v>Complétez</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Complétez</v>
      </c>
      <c r="J6" s="22" t="str">
        <f ca="1">OFFSET(L!$C$1,MATCH("Checker"&amp;ADDRESS(ROW(),COLUMN(),4),L!$A:$A,0)-1,SL,,)</f>
        <v xml:space="preserve">Saisissez une description du champ d'application dans la cellule D10 de l'onglet Déclaration </v>
      </c>
    </row>
    <row r="7" spans="1:10" ht="39">
      <c r="A7" s="103" t="str">
        <f ca="1">Declaration!B15</f>
        <v>Nom du contact (*):</v>
      </c>
      <c r="B7" s="102">
        <f>Declaration!D15</f>
        <v>0</v>
      </c>
      <c r="C7" s="102" t="str">
        <f ca="1">IF(H7=1,J7,I7)</f>
        <v>Saisissez le nom de contact dans la cellule D15 de l'onglet Déclaration</v>
      </c>
      <c r="D7" s="108" t="str">
        <f>IF(H7=1,"Click here to enter Contact Name","")</f>
        <v>Click here to enter Contact Name</v>
      </c>
      <c r="E7" s="84" t="s">
        <v>1307</v>
      </c>
      <c r="F7" s="149">
        <v>1</v>
      </c>
      <c r="G7" s="81">
        <f>IF(B7=0,1,0)</f>
        <v>1</v>
      </c>
      <c r="H7" s="82">
        <f t="shared" si="3"/>
        <v>1</v>
      </c>
      <c r="I7" s="177" t="str">
        <f ca="1">OFFSET(L!$C$1,MATCH("Checker"&amp;"Comp",L!$A:$A,0)-1,SL,,)</f>
        <v>Complétez</v>
      </c>
      <c r="J7" s="22" t="str">
        <f ca="1">OFFSET(L!$C$1,MATCH("Checker"&amp;ADDRESS(ROW(),COLUMN(),4),L!$A:$A,0)-1,SL,,)</f>
        <v>Saisissez le nom de contact dans la cellule D15 de l'onglet Déclaration</v>
      </c>
    </row>
    <row r="8" spans="1:10" ht="39">
      <c r="A8" s="103" t="str">
        <f ca="1">Declaration!B16</f>
        <v>Email du contact (*):</v>
      </c>
      <c r="B8" s="102">
        <f>Declaration!D16</f>
        <v>0</v>
      </c>
      <c r="C8" s="102" t="str">
        <f ca="1">IF(H8=1,J8,I8)</f>
        <v>Saisissez une adresse e-mail de contact valide dans la cellule D16 de l’onglet Déclaration</v>
      </c>
      <c r="D8" s="108" t="str">
        <f>IF(H8=1,"Click here to enter Email-Contact","")</f>
        <v>Click here to enter Email-Contact</v>
      </c>
      <c r="E8" s="84" t="s">
        <v>1307</v>
      </c>
      <c r="F8" s="149">
        <v>1</v>
      </c>
      <c r="G8" s="81">
        <f>IF(ISNUMBER(SEARCH("@",B8)),0,1)</f>
        <v>1</v>
      </c>
      <c r="H8" s="82">
        <f t="shared" si="3"/>
        <v>1</v>
      </c>
      <c r="I8" s="177" t="str">
        <f ca="1">OFFSET(L!$C$1,MATCH("Checker"&amp;"Comp",L!$A:$A,0)-1,SL,,)</f>
        <v>Complétez</v>
      </c>
      <c r="J8" s="22" t="str">
        <f ca="1">OFFSET(L!$C$1,MATCH("Checker"&amp;ADDRESS(ROW(),COLUMN(),4),L!$A:$A,0)-1,SL,,)</f>
        <v>Saisissez une adresse e-mail de contact valide dans la cellule D16 de l’onglet Déclaration</v>
      </c>
    </row>
    <row r="9" spans="1:10" ht="39">
      <c r="A9" s="103" t="str">
        <f ca="1">Declaration!B17</f>
        <v>Téléphone du contact (*):</v>
      </c>
      <c r="B9" s="102">
        <f>Declaration!D17</f>
        <v>0</v>
      </c>
      <c r="C9" s="102" t="str">
        <f ca="1">IF(H9=1,J9,I9)</f>
        <v>Saisissez un numéro de téléphone de contact dans la cellule D17 de l'onglet Déclaration</v>
      </c>
      <c r="D9" s="108" t="str">
        <f>IF(H9=1,"Click here to enter Phone-Contact","")</f>
        <v>Click here to enter Phone-Contact</v>
      </c>
      <c r="E9" s="84" t="s">
        <v>1307</v>
      </c>
      <c r="F9" s="149">
        <v>1</v>
      </c>
      <c r="G9" s="81">
        <f>IF(B9=0,1,0)</f>
        <v>1</v>
      </c>
      <c r="H9" s="82">
        <f t="shared" si="3"/>
        <v>1</v>
      </c>
      <c r="I9" s="177" t="str">
        <f ca="1">OFFSET(L!$C$1,MATCH("Checker"&amp;"Comp",L!$A:$A,0)-1,SL,,)</f>
        <v>Complétez</v>
      </c>
      <c r="J9" s="22" t="str">
        <f ca="1">OFFSET(L!$C$1,MATCH("Checker"&amp;ADDRESS(ROW(),COLUMN(),4),L!$A:$A,0)-1,SL,,)</f>
        <v>Saisissez un numéro de téléphone de contact dans la cellule D17 de l'onglet Déclaration</v>
      </c>
    </row>
    <row r="10" spans="1:10" ht="39">
      <c r="A10" s="103" t="str">
        <f ca="1">Declaration!B18</f>
        <v>Nom de la personne responsable de la déclaration (*):</v>
      </c>
      <c r="B10" s="102">
        <f>Declaration!D18</f>
        <v>0</v>
      </c>
      <c r="C10" s="102" t="str">
        <f t="shared" ref="C10" ca="1" si="4">IF(H10=1,J10,I10)</f>
        <v>Saisissez le nom de contact du représentant agréé de l'entreprise dans la cellule D18 de l'onglet Déclaration</v>
      </c>
      <c r="D10" s="108" t="str">
        <f>IF(H10=1,"Click here to enter an Authorized Company Representative's name","")</f>
        <v>Click here to enter an Authorized Company Representative's name</v>
      </c>
      <c r="E10" s="84" t="s">
        <v>1307</v>
      </c>
      <c r="F10" s="106">
        <v>1</v>
      </c>
      <c r="G10" s="81">
        <f t="shared" ref="G10" si="5">IF(B10=0,1,0)</f>
        <v>1</v>
      </c>
      <c r="H10" s="82">
        <f t="shared" si="3"/>
        <v>1</v>
      </c>
      <c r="I10" s="177" t="str">
        <f ca="1">OFFSET(L!$C$1,MATCH("Checker"&amp;"Comp",L!$A:$A,0)-1,SL,,)</f>
        <v>Complétez</v>
      </c>
      <c r="J10" s="22" t="str">
        <f ca="1">OFFSET(L!$C$1,MATCH("Checker"&amp;ADDRESS(ROW(),COLUMN(),4),L!$A:$A,0)-1,SL,,)</f>
        <v>Saisissez le nom de contact du représentant agréé de l'entreprise dans la cellule D18 de l'onglet Déclaration</v>
      </c>
    </row>
    <row r="11" spans="1:10" ht="39">
      <c r="A11" s="103" t="str">
        <f ca="1">Declaration!B20</f>
        <v>Email du représentant légal (*):</v>
      </c>
      <c r="B11" s="102">
        <f>Declaration!D20</f>
        <v>0</v>
      </c>
      <c r="C11" s="102" t="str">
        <f ca="1">IF(H11=1,J11,I11)</f>
        <v>Saisissez une adresse e-mail valide du représentant agréé de la société dans la cellule D20 de l’onglet Déclaration</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Complétez</v>
      </c>
      <c r="J11" s="22" t="str">
        <f ca="1">OFFSET(L!$C$1,MATCH("Checker"&amp;ADDRESS(ROW(),COLUMN(),4),L!$A:$A,0)-1,SL,,)</f>
        <v>Saisissez une adresse e-mail valide du représentant agréé de la société dans la cellule D20 de l’onglet Déclaration</v>
      </c>
    </row>
    <row r="12" spans="1:10" ht="39">
      <c r="A12" s="103" t="str">
        <f ca="1">Declaration!B22</f>
        <v>Date de la déclaration (*):</v>
      </c>
      <c r="B12" s="104">
        <f>Declaration!D22</f>
        <v>0</v>
      </c>
      <c r="C12" s="102" t="str">
        <f ca="1">IF(H12=1,J12,I12)</f>
        <v xml:space="preserve">Saisissez la date de remplissage du formulaire dans la cellule D22 de l'onglet Déclaration </v>
      </c>
      <c r="D12" s="108" t="str">
        <f>IF(H12=1,"Click here to enter Date of Completion","")</f>
        <v>Click here to enter Date of Completion</v>
      </c>
      <c r="E12" s="84" t="s">
        <v>1307</v>
      </c>
      <c r="F12" s="106">
        <v>1</v>
      </c>
      <c r="G12" s="81">
        <f>IF(B12=0,1,0)</f>
        <v>1</v>
      </c>
      <c r="H12" s="82">
        <f t="shared" si="3"/>
        <v>1</v>
      </c>
      <c r="I12" s="177" t="str">
        <f ca="1">OFFSET(L!$C$1,MATCH("Checker"&amp;"Comp",L!$A:$A,0)-1,SL,,)</f>
        <v>Complétez</v>
      </c>
      <c r="J12" s="22" t="str">
        <f ca="1">OFFSET(L!$C$1,MATCH("Checker"&amp;ADDRESS(ROW(),COLUMN(),4),L!$A:$A,0)-1,SL,,)</f>
        <v xml:space="preserve">Saisissez la date de remplissage du formulaire dans la cellule D22 de l'onglet Déclaration </v>
      </c>
    </row>
    <row r="13" spans="1:10" ht="63">
      <c r="A13" s="102" t="str">
        <f ca="1">Declaration!B25</f>
        <v>1) Des 3TG sont-ils intentionnellement ajoutés ou utilisés dans le(s) produit(s) ou les processus de production ? (*)</v>
      </c>
      <c r="B13" s="105"/>
      <c r="C13" s="105"/>
      <c r="D13" s="109"/>
      <c r="E13" s="84" t="s">
        <v>810</v>
      </c>
      <c r="F13" s="106"/>
      <c r="G13" s="24"/>
      <c r="H13" s="83">
        <f t="shared" si="3"/>
        <v>0</v>
      </c>
    </row>
    <row r="14" spans="1:10" ht="26.4">
      <c r="A14" s="103" t="str">
        <f ca="1">Declaration!B26</f>
        <v>Tantale  (*)</v>
      </c>
      <c r="B14" s="102">
        <f>Declaration!D26</f>
        <v>0</v>
      </c>
      <c r="C14" s="102" t="str">
        <f ca="1">IF(H14=1,J14,I14)</f>
        <v xml:space="preserve">Déclarez si du tantale est intentionnellement ajouté à vos produits dans la cellule D26 de l'onglet Déclaration </v>
      </c>
      <c r="D14" s="108" t="str">
        <f>IF(H14=1,"Click here to answer question 1 for Tantalum","")</f>
        <v>Click here to answer question 1 for Tantalum</v>
      </c>
      <c r="E14" s="84" t="s">
        <v>806</v>
      </c>
      <c r="F14" s="106">
        <v>1</v>
      </c>
      <c r="G14" s="81">
        <f>IF(B14=0,1,0)</f>
        <v>1</v>
      </c>
      <c r="H14" s="82">
        <f t="shared" si="3"/>
        <v>1</v>
      </c>
      <c r="I14" s="177" t="str">
        <f ca="1">OFFSET(L!$C$1,MATCH("Checker"&amp;"Comp",L!$A:$A,0)-1,SL,,)</f>
        <v>Complétez</v>
      </c>
      <c r="J14" s="178" t="str">
        <f ca="1">OFFSET(L!$C$1,MATCH("Checker"&amp;ADDRESS(ROW(),COLUMN(),4),L!$A:$A,0)-1,SL,,)</f>
        <v xml:space="preserve">Déclarez si du tantale est intentionnellement ajouté à vos produits dans la cellule D26 de l'onglet Déclaration </v>
      </c>
    </row>
    <row r="15" spans="1:10" ht="39">
      <c r="A15" s="103" t="str">
        <f ca="1">Declaration!B27</f>
        <v>Étain  (*)</v>
      </c>
      <c r="B15" s="102">
        <f>Declaration!D27</f>
        <v>0</v>
      </c>
      <c r="C15" s="102" t="str">
        <f ca="1">IF(H15=1,J15,I15)</f>
        <v>Déclarez si de l'étain est intentionnellement ajouté à vos produits dans la cellule D27 de l'onglet Déclaration</v>
      </c>
      <c r="D15" s="108" t="str">
        <f>IF(H15=1,"Click here to answer question 1 for Tin","")</f>
        <v>Click here to answer question 1 for Tin</v>
      </c>
      <c r="E15" s="84" t="s">
        <v>807</v>
      </c>
      <c r="F15" s="106">
        <v>1</v>
      </c>
      <c r="G15" s="81">
        <f>IF(B15=0,1,0)</f>
        <v>1</v>
      </c>
      <c r="H15" s="82">
        <f t="shared" si="3"/>
        <v>1</v>
      </c>
      <c r="I15" s="177" t="str">
        <f ca="1">OFFSET(L!$C$1,MATCH("Checker"&amp;"Comp",L!$A:$A,0)-1,SL,,)</f>
        <v>Complétez</v>
      </c>
      <c r="J15" s="178" t="str">
        <f ca="1">OFFSET(L!$C$1,MATCH("Checker"&amp;ADDRESS(ROW(),COLUMN(),4),L!$A:$A,0)-1,SL,,)</f>
        <v>Déclarez si de l'étain est intentionnellement ajouté à vos produits dans la cellule D27 de l'onglet Déclaration</v>
      </c>
    </row>
    <row r="16" spans="1:10" ht="39">
      <c r="A16" s="103" t="str">
        <f ca="1">Declaration!B28</f>
        <v>Or  (*)</v>
      </c>
      <c r="B16" s="102">
        <f>Declaration!D28</f>
        <v>0</v>
      </c>
      <c r="C16" s="102" t="str">
        <f ca="1">IF(H16=1,J16,I16)</f>
        <v xml:space="preserve">Déclarez si de l'or est intentionnellement ajouté à vos produits dans la cellule D28 de l'onglet Déclaration </v>
      </c>
      <c r="D16" s="108" t="str">
        <f>IF(H16=1,"Click here to answer question 1 for Gold","")</f>
        <v>Click here to answer question 1 for Gold</v>
      </c>
      <c r="E16" s="84" t="s">
        <v>807</v>
      </c>
      <c r="F16" s="106">
        <v>1</v>
      </c>
      <c r="G16" s="81">
        <f>IF(B16=0,1,0)</f>
        <v>1</v>
      </c>
      <c r="H16" s="82">
        <f t="shared" si="3"/>
        <v>1</v>
      </c>
      <c r="I16" s="177" t="str">
        <f ca="1">OFFSET(L!$C$1,MATCH("Checker"&amp;"Comp",L!$A:$A,0)-1,SL,,)</f>
        <v>Complétez</v>
      </c>
      <c r="J16" s="178" t="str">
        <f ca="1">OFFSET(L!$C$1,MATCH("Checker"&amp;ADDRESS(ROW(),COLUMN(),4),L!$A:$A,0)-1,SL,,)</f>
        <v xml:space="preserve">Déclarez si de l'or est intentionnellement ajouté à vos produits dans la cellule D28 de l'onglet Déclaration </v>
      </c>
    </row>
    <row r="17" spans="1:10" ht="39">
      <c r="A17" s="103" t="str">
        <f ca="1">Declaration!B29</f>
        <v>Tungstène  (*)</v>
      </c>
      <c r="B17" s="102">
        <f>Declaration!D29</f>
        <v>0</v>
      </c>
      <c r="C17" s="102" t="str">
        <f ca="1">IF(H17=1,J17,I17)</f>
        <v>Déclarez si du tungstène est intentionnellement ajouté à vos produits dans la cellule D29 de l'onglet Déclaration</v>
      </c>
      <c r="D17" s="108" t="str">
        <f>IF(H17=1,"Click here to answer question 1 for Tungsten","")</f>
        <v>Click here to answer question 1 for Tungsten</v>
      </c>
      <c r="E17" s="84" t="s">
        <v>807</v>
      </c>
      <c r="F17" s="106">
        <v>1</v>
      </c>
      <c r="G17" s="81">
        <f>IF(B17=0,1,0)</f>
        <v>1</v>
      </c>
      <c r="H17" s="82">
        <f t="shared" si="3"/>
        <v>1</v>
      </c>
      <c r="I17" s="177" t="str">
        <f ca="1">OFFSET(L!$C$1,MATCH("Checker"&amp;"Comp",L!$A:$A,0)-1,SL,,)</f>
        <v>Complétez</v>
      </c>
      <c r="J17" s="178" t="str">
        <f ca="1">OFFSET(L!$C$1,MATCH("Checker"&amp;ADDRESS(ROW(),COLUMN(),4),L!$A:$A,0)-1,SL,,)</f>
        <v>Déclarez si du tungstène est intentionnellement ajouté à vos produits dans la cellule D29 de l'onglet Déclaration</v>
      </c>
    </row>
    <row r="18" spans="1:10" ht="50.4">
      <c r="A18" s="102" t="str">
        <f ca="1">Declaration!B31</f>
        <v>2) Reste-t-il des 3TG dans le(s) produit(s) ? (*) (*)</v>
      </c>
      <c r="B18" s="105"/>
      <c r="C18" s="105"/>
      <c r="D18" s="109"/>
      <c r="E18" s="84" t="s">
        <v>808</v>
      </c>
      <c r="F18" s="106"/>
      <c r="G18" s="24"/>
      <c r="H18" s="24"/>
      <c r="J18" s="178"/>
    </row>
    <row r="19" spans="1:10" ht="39">
      <c r="A19" s="103" t="str">
        <f ca="1">Declaration!B32</f>
        <v>Tantale  (*)</v>
      </c>
      <c r="B19" s="102">
        <f>IF($B$14="Yes",Declaration!D32,0)</f>
        <v>0</v>
      </c>
      <c r="C19" s="102" t="str">
        <f ca="1">IF(H19=1,J19,I19)</f>
        <v>Déclarez si du tantale est nécessaire à la fabrication de vos produits et est contenu dans les produits finis déclarés dans la cellule D32 de l'onglet Déclaration</v>
      </c>
      <c r="D19" s="110" t="str">
        <f>IF(H19=1,"Click here to answer question 2 for Tantalum","")</f>
        <v>Click here to answer question 2 for Tantalum</v>
      </c>
      <c r="E19" s="84" t="s">
        <v>807</v>
      </c>
      <c r="F19" s="107">
        <f>IF(B$14="No",0,1)</f>
        <v>1</v>
      </c>
      <c r="G19" s="81">
        <f>IF(B19=0,1,0)</f>
        <v>1</v>
      </c>
      <c r="H19" s="82">
        <f>F19*G19</f>
        <v>1</v>
      </c>
      <c r="I19" s="177" t="str">
        <f ca="1">OFFSET(L!$C$1,MATCH("Checker"&amp;"Comp",L!$A:$A,0)-1,SL,,)</f>
        <v>Complétez</v>
      </c>
      <c r="J19" s="178" t="str">
        <f ca="1">OFFSET(L!$C$1,MATCH("Checker"&amp;ADDRESS(ROW(),COLUMN(),4),L!$A:$A,0)-1,SL,,)</f>
        <v>Déclarez si du tantale est nécessaire à la fabrication de vos produits et est contenu dans les produits finis déclarés dans la cellule D32 de l'onglet Déclaration</v>
      </c>
    </row>
    <row r="20" spans="1:10" ht="39">
      <c r="A20" s="103" t="str">
        <f ca="1">Declaration!B33</f>
        <v>Étain  (*)</v>
      </c>
      <c r="B20" s="102">
        <f>IF($B$15="Yes",Declaration!D33,0)</f>
        <v>0</v>
      </c>
      <c r="C20" s="102" t="str">
        <f ca="1">IF(H20=1,J20,I20)</f>
        <v>Déclarez si de l'étain est nécessaire à la fabrication de vos produits et est contenu dans les produits finis déclarés dans la cellule D33 de l'onglet Déclaration</v>
      </c>
      <c r="D20" s="110" t="str">
        <f>IF(H20=1,"Click here to answer question 2 for Tin","")</f>
        <v>Click here to answer question 2 for Tin</v>
      </c>
      <c r="E20" s="84" t="s">
        <v>807</v>
      </c>
      <c r="F20" s="107">
        <f>IF(B$15="No",0,1)</f>
        <v>1</v>
      </c>
      <c r="G20" s="81">
        <f>IF(B20=0,1,0)</f>
        <v>1</v>
      </c>
      <c r="H20" s="82">
        <f>F20*G20</f>
        <v>1</v>
      </c>
      <c r="I20" s="177" t="str">
        <f ca="1">OFFSET(L!$C$1,MATCH("Checker"&amp;"Comp",L!$A:$A,0)-1,SL,,)</f>
        <v>Complétez</v>
      </c>
      <c r="J20" s="178" t="str">
        <f ca="1">OFFSET(L!$C$1,MATCH("Checker"&amp;ADDRESS(ROW(),COLUMN(),4),L!$A:$A,0)-1,SL,,)</f>
        <v>Déclarez si de l'étain est nécessaire à la fabrication de vos produits et est contenu dans les produits finis déclarés dans la cellule D33 de l'onglet Déclaration</v>
      </c>
    </row>
    <row r="21" spans="1:10" ht="39">
      <c r="A21" s="103" t="str">
        <f ca="1">Declaration!B34</f>
        <v>Or  (*)</v>
      </c>
      <c r="B21" s="102">
        <f>IF($B$16="Yes",Declaration!D34,0)</f>
        <v>0</v>
      </c>
      <c r="C21" s="102" t="str">
        <f ca="1">IF(H21=1,J21,I21)</f>
        <v>Déclarez si de l'or est nécessaire à la fabrication de vos produits et est contenu dans les produits finis déclarés dans la cellule D34 de l'onglet Déclaration</v>
      </c>
      <c r="D21" s="110" t="str">
        <f>IF(H21=1,"Click here to answer question 2 for Gold","")</f>
        <v>Click here to answer question 2 for Gold</v>
      </c>
      <c r="E21" s="84" t="s">
        <v>807</v>
      </c>
      <c r="F21" s="107">
        <f>IF(B$16="No",0,1)</f>
        <v>1</v>
      </c>
      <c r="G21" s="81">
        <f>IF(B21=0,1,0)</f>
        <v>1</v>
      </c>
      <c r="H21" s="82">
        <f>F21*G21</f>
        <v>1</v>
      </c>
      <c r="I21" s="177" t="str">
        <f ca="1">OFFSET(L!$C$1,MATCH("Checker"&amp;"Comp",L!$A:$A,0)-1,SL,,)</f>
        <v>Complétez</v>
      </c>
      <c r="J21" s="178" t="str">
        <f ca="1">OFFSET(L!$C$1,MATCH("Checker"&amp;ADDRESS(ROW(),COLUMN(),4),L!$A:$A,0)-1,SL,,)</f>
        <v>Déclarez si de l'or est nécessaire à la fabrication de vos produits et est contenu dans les produits finis déclarés dans la cellule D34 de l'onglet Déclaration</v>
      </c>
    </row>
    <row r="22" spans="1:10" ht="39">
      <c r="A22" s="103" t="str">
        <f ca="1">Declaration!B35</f>
        <v>Tungstène  (*)</v>
      </c>
      <c r="B22" s="102">
        <f>IF($B$17="Yes",Declaration!D35,0)</f>
        <v>0</v>
      </c>
      <c r="C22" s="102" t="str">
        <f ca="1">IF(H22=1,J22,I22)</f>
        <v>Déclarez si du tungstène est nécessaire à la fabrication de vos produits et est contenu dans les produits finis déclarés dans la cellule D35 de l'onglet Déclaration</v>
      </c>
      <c r="D22" s="110" t="str">
        <f>IF(H22=1,"Click here to answer question 2 for Tungsten","")</f>
        <v>Click here to answer question 2 for Tungsten</v>
      </c>
      <c r="E22" s="84" t="s">
        <v>807</v>
      </c>
      <c r="F22" s="107">
        <f>IF(B$17="No",0,1)</f>
        <v>1</v>
      </c>
      <c r="G22" s="81">
        <f>IF(B22=0,1,0)</f>
        <v>1</v>
      </c>
      <c r="H22" s="82">
        <f>F22*G22</f>
        <v>1</v>
      </c>
      <c r="I22" s="177" t="str">
        <f ca="1">OFFSET(L!$C$1,MATCH("Checker"&amp;"Comp",L!$A:$A,0)-1,SL,,)</f>
        <v>Complétez</v>
      </c>
      <c r="J22" s="178"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102" t="str">
        <f ca="1">Declaration!B37</f>
        <v>3) Est-ce qu’une des fonderies de votre chaîne d’approvisionnement s’approvisionne en 3TG à partir des pays couverts ? (terme SEC, consulter l’onglet des définitions) (*)</v>
      </c>
      <c r="B23" s="105"/>
      <c r="C23" s="105"/>
      <c r="D23" s="109"/>
      <c r="E23" s="84" t="s">
        <v>807</v>
      </c>
      <c r="F23" s="106"/>
      <c r="G23" s="24"/>
      <c r="H23" s="24"/>
      <c r="J23" s="178"/>
    </row>
    <row r="24" spans="1:10" ht="39">
      <c r="A24" s="103" t="str">
        <f ca="1">Declaration!B38</f>
        <v>Tantale  (*)</v>
      </c>
      <c r="B24" s="102">
        <f>IF(AND($B$14="Yes",$B$19="Yes"),Declaration!D38,0)</f>
        <v>0</v>
      </c>
      <c r="C24" s="102" t="str">
        <f ca="1">IF(H24=1,J24,I24)</f>
        <v>Déclarez si le tantale utilisé dans le cadre des produits déclarés dans les réponses à cette enquête provient de la RDC ou d'un pays voisin dans la cellule D38 de l'onglet Déclaration</v>
      </c>
      <c r="D24" s="110" t="str">
        <f>IF(H24=1,"Click here to answer question 3 for Tantalum","")</f>
        <v>Click here to answer question 3 for Tantalum</v>
      </c>
      <c r="E24" s="84" t="s">
        <v>807</v>
      </c>
      <c r="F24" s="107">
        <f>IF(OR(B14="No",B19="No"),0,1)</f>
        <v>1</v>
      </c>
      <c r="G24" s="81">
        <f t="shared" ref="G24" si="6">IF(B24=0,1,0)</f>
        <v>1</v>
      </c>
      <c r="H24" s="82">
        <f t="shared" ref="H24" si="7">F24*G24</f>
        <v>1</v>
      </c>
      <c r="I24" s="177" t="str">
        <f ca="1">OFFSET(L!$C$1,MATCH("Checker"&amp;"Comp",L!$A:$A,0)-1,SL,,)</f>
        <v>Complétez</v>
      </c>
      <c r="J24" s="22"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103" t="str">
        <f ca="1">Declaration!B39</f>
        <v>Étain  (*)</v>
      </c>
      <c r="B25" s="102">
        <f>IF(AND($B$15="Yes",$B$20="Yes"),Declaration!D39,0)</f>
        <v>0</v>
      </c>
      <c r="C25" s="102" t="str">
        <f ca="1">IF(H25=1,J25,I25)</f>
        <v>Déclarez si l'étain utilisé dans le cadre de produits déclarés dans les réponses à cette enquête est originaire de la RDC ou d'un pays voisin  dans la cellule D39 de l'onglet Déclaration</v>
      </c>
      <c r="D25" s="110" t="str">
        <f>IF(H25=1,"Click here to answer question 3 for Tin","")</f>
        <v>Click here to answer question 3 for Tin</v>
      </c>
      <c r="E25" s="84" t="s">
        <v>807</v>
      </c>
      <c r="F25" s="107">
        <f>IF(OR(B15="No",B20="No"),0,1)</f>
        <v>1</v>
      </c>
      <c r="G25" s="81">
        <f>IF(B25=0,1,0)</f>
        <v>1</v>
      </c>
      <c r="H25" s="82">
        <f>F25*G25</f>
        <v>1</v>
      </c>
      <c r="I25" s="177" t="str">
        <f ca="1">OFFSET(L!$C$1,MATCH("Checker"&amp;"Comp",L!$A:$A,0)-1,SL,,)</f>
        <v>Complétez</v>
      </c>
      <c r="J25" s="22"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103" t="str">
        <f ca="1">Declaration!B40</f>
        <v>Or  (*)</v>
      </c>
      <c r="B26" s="102">
        <f>IF(AND($B$16="Yes",$B$21="Yes"),Declaration!D40,0)</f>
        <v>0</v>
      </c>
      <c r="C26" s="102" t="str">
        <f ca="1">IF(H26=1,J26,I26)</f>
        <v xml:space="preserve">Déclarez si l'or utilisé dans le cadre des produits déclarés dans les réponses à cette enquête est originaire de la RDC ou d'un pays voisin dans la cellule D40 de l'onglet Déclaration </v>
      </c>
      <c r="D26" s="110" t="str">
        <f>IF(H26=1,"Click here to answer question 3 for Gold","")</f>
        <v>Click here to answer question 3 for Gold</v>
      </c>
      <c r="E26" s="84" t="s">
        <v>807</v>
      </c>
      <c r="F26" s="107">
        <f>IF(OR(B16="No",B21="No"),0,1)</f>
        <v>1</v>
      </c>
      <c r="G26" s="81">
        <f>IF(B26=0,1,0)</f>
        <v>1</v>
      </c>
      <c r="H26" s="82">
        <f>F26*G26</f>
        <v>1</v>
      </c>
      <c r="I26" s="177" t="str">
        <f ca="1">OFFSET(L!$C$1,MATCH("Checker"&amp;"Comp",L!$A:$A,0)-1,SL,,)</f>
        <v>Complétez</v>
      </c>
      <c r="J26" s="22"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103" t="str">
        <f ca="1">Declaration!B41</f>
        <v>Tungstène  (*)</v>
      </c>
      <c r="B27" s="102">
        <f>IF(AND($B$17="Yes",$B$22="Yes"),Declaration!D41,0)</f>
        <v>0</v>
      </c>
      <c r="C27" s="102" t="str">
        <f ca="1">IF(H27=1,J27,I27)</f>
        <v>Déclarez si le tungstène utilisé dans le cadre des produits déclarés dans les réponses à cette enquête est originaire de la RDC ou d'un pays voisin dans la cellule D41 de l'onglet Déclaration.</v>
      </c>
      <c r="D27" s="110" t="str">
        <f>IF(H27=1,"Click here to answer question 3 for Tungsten","")</f>
        <v>Click here to answer question 3 for Tungsten</v>
      </c>
      <c r="E27" s="84" t="s">
        <v>807</v>
      </c>
      <c r="F27" s="107">
        <f>IF(OR(B17="No",B22="No"),0,1)</f>
        <v>1</v>
      </c>
      <c r="G27" s="81">
        <f>IF(B27=0,1,0)</f>
        <v>1</v>
      </c>
      <c r="H27" s="82">
        <f>F27*G27</f>
        <v>1</v>
      </c>
      <c r="I27" s="177" t="str">
        <f ca="1">OFFSET(L!$C$1,MATCH("Checker"&amp;"Comp",L!$A:$A,0)-1,SL,,)</f>
        <v>Complétez</v>
      </c>
      <c r="J27" s="22"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102" t="str">
        <f ca="1">Declaration!B43</f>
        <v>4) L’une des fonderies de votre chaîne d’approvisionnement se fournit-elle en 3TG auprès de zones touchées par des conflits et à haut risque ? (*)</v>
      </c>
      <c r="B28" s="102"/>
      <c r="C28" s="102"/>
      <c r="D28" s="110"/>
      <c r="E28" s="84"/>
      <c r="F28" s="84"/>
      <c r="G28" s="84"/>
      <c r="H28" s="24"/>
      <c r="I28" s="177"/>
    </row>
    <row r="29" spans="1:10" ht="41.1" customHeight="1">
      <c r="A29" s="103" t="str">
        <f ca="1">Declaration!B44</f>
        <v>Tantale  (*)</v>
      </c>
      <c r="B29" s="102">
        <f>IF(AND($B$14="Yes",$B$19="Yes"),Declaration!D44,0)</f>
        <v>0</v>
      </c>
      <c r="C29" s="102" t="str">
        <f ca="1">IF(H29=1,J29,I29)</f>
        <v>Déclarez si le tantale utilisé dans le champ d’application des produits déclarés dans cette réponse d’enquête provient d’une zone touchée par des conflits et à haut risque dans la cellule D44 de l’onglet Déclaration.</v>
      </c>
      <c r="D29" s="322" t="str">
        <f>IF(H29=1,"Click here to answer question 4 for Tantalum","")</f>
        <v>Click here to answer question 4 for Tantalum</v>
      </c>
      <c r="E29" s="84"/>
      <c r="F29" s="107">
        <f>F24</f>
        <v>1</v>
      </c>
      <c r="G29" s="81">
        <f t="shared" ref="G29" si="8">IF(B29=0,1,0)</f>
        <v>1</v>
      </c>
      <c r="H29" s="82">
        <f t="shared" ref="H29" si="9">F29*G29</f>
        <v>1</v>
      </c>
      <c r="I29" s="177" t="str">
        <f ca="1">OFFSET(L!$C$1,MATCH("Checker"&amp;"Comp",L!$A:$A,0)-1,SL,,)</f>
        <v>Complétez</v>
      </c>
      <c r="J29" s="22"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103" t="str">
        <f ca="1">Declaration!B45</f>
        <v>Étain  (*)</v>
      </c>
      <c r="B30" s="102">
        <f>IF(AND($B$15="Yes",$B$20="Yes"),Declaration!D45,0)</f>
        <v>0</v>
      </c>
      <c r="C30" s="102" t="str">
        <f ca="1">IF(H30=1,J30,I30)</f>
        <v>Déclarez si l’étain utilisé dans le champ d’application des produits déclarés dans cette réponse d’enquête provient d’une zone touchée par des conflits et à haut risque dans la cellule D45 de l’onglet Déclaration.</v>
      </c>
      <c r="D30" s="322" t="str">
        <f>IF(H30=1,"Click here to answer question 4 for Tin","")</f>
        <v>Click here to answer question 4 for Tin</v>
      </c>
      <c r="E30" s="84"/>
      <c r="F30" s="107">
        <f>F25</f>
        <v>1</v>
      </c>
      <c r="G30" s="81">
        <f>IF(B30=0,1,0)</f>
        <v>1</v>
      </c>
      <c r="H30" s="82">
        <f>F30*G30</f>
        <v>1</v>
      </c>
      <c r="I30" s="177" t="str">
        <f ca="1">OFFSET(L!$C$1,MATCH("Checker"&amp;"Comp",L!$A:$A,0)-1,SL,,)</f>
        <v>Complétez</v>
      </c>
      <c r="J30" s="22"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103" t="str">
        <f ca="1">Declaration!B46</f>
        <v>Or  (*)</v>
      </c>
      <c r="B31" s="102">
        <f>IF(AND($B$16="Yes",$B$21="Yes"),Declaration!D46,0)</f>
        <v>0</v>
      </c>
      <c r="C31" s="102" t="str">
        <f ca="1">IF(H31=1,J31,I31)</f>
        <v>Déclarez si l’or utilisé dans le champ d’application des produits déclarés dans cette réponse d’enquête provient d’une zone touchée par des conflits et à haut risque dans la cellule D46 de l’onglet Déclaration.</v>
      </c>
      <c r="D31" s="322" t="str">
        <f>IF(H31=1,"Click here to answer question 4 for Gold","")</f>
        <v>Click here to answer question 4 for Gold</v>
      </c>
      <c r="E31" s="84"/>
      <c r="F31" s="107">
        <f>F26</f>
        <v>1</v>
      </c>
      <c r="G31" s="81">
        <f>IF(B31=0,1,0)</f>
        <v>1</v>
      </c>
      <c r="H31" s="82">
        <f>F31*G31</f>
        <v>1</v>
      </c>
      <c r="I31" s="177" t="str">
        <f ca="1">OFFSET(L!$C$1,MATCH("Checker"&amp;"Comp",L!$A:$A,0)-1,SL,,)</f>
        <v>Complétez</v>
      </c>
      <c r="J31" s="22"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103" t="str">
        <f ca="1">Declaration!B47</f>
        <v>Tungstène  (*)</v>
      </c>
      <c r="B32" s="102">
        <f>IF(AND($B$17="Yes",$B$22="Yes"),Declaration!D47,0)</f>
        <v>0</v>
      </c>
      <c r="C32" s="102" t="str">
        <f ca="1">IF(H32=1,J32,I32)</f>
        <v>Déclarez si le tungstène utilisé dans le champ d’application des produits déclarés dans cette réponse d’enquête provient d’une zone touchée par des conflits et à haut risque dans la cellule D47 de l’onglet Déclaration.</v>
      </c>
      <c r="D32" s="322" t="str">
        <f>IF(H32=1,"Click here to answer question 4 for Tungsten","")</f>
        <v>Click here to answer question 4 for Tungsten</v>
      </c>
      <c r="E32" s="84"/>
      <c r="F32" s="107">
        <f>F27</f>
        <v>1</v>
      </c>
      <c r="G32" s="81">
        <f>IF(B32=0,1,0)</f>
        <v>1</v>
      </c>
      <c r="H32" s="82">
        <f>F32*G32</f>
        <v>1</v>
      </c>
      <c r="I32" s="177" t="str">
        <f ca="1">OFFSET(L!$C$1,MATCH("Checker"&amp;"Comp",L!$A:$A,0)-1,SL,,)</f>
        <v>Complétez</v>
      </c>
      <c r="J32" s="22"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7.799999999999997">
      <c r="A33" s="102" t="str">
        <f ca="1">Declaration!B49</f>
        <v>5) Est-ce que 100 % des 3TG (nécessaires au fonctionnement ou à la production de vos produits) provient de sources recyclées ?  (*)</v>
      </c>
      <c r="B33" s="105"/>
      <c r="C33" s="105"/>
      <c r="D33" s="109"/>
      <c r="E33" s="84" t="s">
        <v>1307</v>
      </c>
      <c r="F33" s="106"/>
      <c r="G33" s="24"/>
      <c r="H33" s="24"/>
      <c r="J33" s="178"/>
    </row>
    <row r="34" spans="1:10" ht="39">
      <c r="A34" s="103" t="str">
        <f ca="1">Declaration!B50</f>
        <v>Tantale  (*)</v>
      </c>
      <c r="B34" s="102">
        <f>IF(AND($B$14="Yes",$B$19="Yes"),Declaration!D50,0)</f>
        <v>0</v>
      </c>
      <c r="C34" s="102" t="str">
        <f ca="1">IF(H34=1,J34,I34)</f>
        <v>Déclarez si le tantale utilisé dans le cadre des produits déclarés dans cette réponse à l'enquête provient d'une source entièrement recyclée ou de débris dans la cellule D44 de l'onglet Déclaration</v>
      </c>
      <c r="D34" s="322" t="str">
        <f>IF(H34=1,"Click here to answer question 5 for Tantalum","")</f>
        <v>Click here to answer question 5 for Tantalum</v>
      </c>
      <c r="E34" s="84" t="s">
        <v>1307</v>
      </c>
      <c r="F34" s="107">
        <f>F24</f>
        <v>1</v>
      </c>
      <c r="G34" s="81">
        <f>IF(B34=0,1,0)</f>
        <v>1</v>
      </c>
      <c r="H34" s="82">
        <f>F34*G34</f>
        <v>1</v>
      </c>
      <c r="I34" s="177" t="str">
        <f ca="1">OFFSET(L!$C$1,MATCH("Checker"&amp;"Comp",L!$A:$A,0)-1,SL,,)</f>
        <v>Complétez</v>
      </c>
      <c r="J34" s="178"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103" t="str">
        <f ca="1">Declaration!B51</f>
        <v>Étain  (*)</v>
      </c>
      <c r="B35" s="102">
        <f>IF(AND($B$15="Yes",$B$20="Yes"),Declaration!D51,0)</f>
        <v>0</v>
      </c>
      <c r="C35" s="102" t="str">
        <f ca="1">IF(H35=1,J35,I35)</f>
        <v>Déclarez si l'étain utilisé dans le cadre des produits déclarés dans cette réponse à l'enquête provient d'une source entièrement recyclée ou de débris dans la cellule D45 de l'onglet Déclaration</v>
      </c>
      <c r="D35" s="322" t="str">
        <f>IF(H35=1,"Click here to answer question 5 for Tin","")</f>
        <v>Click here to answer question 5 for Tin</v>
      </c>
      <c r="E35" s="84" t="s">
        <v>1307</v>
      </c>
      <c r="F35" s="107">
        <f>F25</f>
        <v>1</v>
      </c>
      <c r="G35" s="81">
        <f>IF(B35=0,1,0)</f>
        <v>1</v>
      </c>
      <c r="H35" s="82">
        <f>F35*G35</f>
        <v>1</v>
      </c>
      <c r="I35" s="177" t="str">
        <f ca="1">OFFSET(L!$C$1,MATCH("Checker"&amp;"Comp",L!$A:$A,0)-1,SL,,)</f>
        <v>Complétez</v>
      </c>
      <c r="J35" s="178"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103" t="str">
        <f ca="1">Declaration!B52</f>
        <v>Or  (*)</v>
      </c>
      <c r="B36" s="102">
        <f>IF(AND($B$16="Yes",$B$21="Yes"),Declaration!D52,0)</f>
        <v>0</v>
      </c>
      <c r="C36" s="102" t="str">
        <f ca="1">IF(H36=1,J36,I36)</f>
        <v>Déclarez si l'or utilisé dans le cadre des produits déclarés dans cette réponse à l'enquête provient d'une source entièrement recyclée ou de débris dans la cellule D46 de l'onglet Déclaration</v>
      </c>
      <c r="D36" s="322" t="str">
        <f>IF(H36=1,"Click here to answer question 5 for Gold","")</f>
        <v>Click here to answer question 5 for Gold</v>
      </c>
      <c r="E36" s="84" t="s">
        <v>1307</v>
      </c>
      <c r="F36" s="107">
        <f>F26</f>
        <v>1</v>
      </c>
      <c r="G36" s="81">
        <f>IF(B36=0,1,0)</f>
        <v>1</v>
      </c>
      <c r="H36" s="82">
        <f>F36*G36</f>
        <v>1</v>
      </c>
      <c r="I36" s="177" t="str">
        <f ca="1">OFFSET(L!$C$1,MATCH("Checker"&amp;"Comp",L!$A:$A,0)-1,SL,,)</f>
        <v>Complétez</v>
      </c>
      <c r="J36" s="178"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39">
      <c r="A37" s="103" t="str">
        <f ca="1">Declaration!B53</f>
        <v>Tungstène  (*)</v>
      </c>
      <c r="B37" s="102">
        <f>IF(AND($B$17="Yes",$B$22="Yes"),Declaration!D53,0)</f>
        <v>0</v>
      </c>
      <c r="C37" s="102" t="str">
        <f ca="1">IF(H37=1,J37,I37)</f>
        <v>Déclarez si le tungstène utilisé dans le cadre de produits déclarés dans de cette réponse à l'enquête provient d'une source entièrement recyclée ou de débris dans la cellule D47 de l'onglet Déclaration</v>
      </c>
      <c r="D37" s="322" t="str">
        <f>IF(H37=1,"Click here to answer question 5 for Tungsten","")</f>
        <v>Click here to answer question 5 for Tungsten</v>
      </c>
      <c r="E37" s="84" t="s">
        <v>1307</v>
      </c>
      <c r="F37" s="107">
        <f>F27</f>
        <v>1</v>
      </c>
      <c r="G37" s="81">
        <f>IF(B37=0,1,0)</f>
        <v>1</v>
      </c>
      <c r="H37" s="82">
        <f>F37*G37</f>
        <v>1</v>
      </c>
      <c r="I37" s="177" t="str">
        <f ca="1">OFFSET(L!$C$1,MATCH("Checker"&amp;"Comp",L!$A:$A,0)-1,SL,,)</f>
        <v>Complétez</v>
      </c>
      <c r="J37" s="178"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7.799999999999997">
      <c r="A38" s="102" t="str">
        <f ca="1">Declaration!B55</f>
        <v>6) Combien de fournisseurs (%) concernés ont répondu à l'enquête sur la chaîne d'approvisionnement ? (*)</v>
      </c>
      <c r="B38" s="105"/>
      <c r="C38" s="105"/>
      <c r="D38" s="109"/>
      <c r="E38" s="84" t="s">
        <v>807</v>
      </c>
      <c r="F38" s="106"/>
      <c r="G38" s="24"/>
      <c r="H38" s="24"/>
    </row>
    <row r="39" spans="1:10" ht="26.4">
      <c r="A39" s="103" t="str">
        <f ca="1">Declaration!B56</f>
        <v>Tantale  (*)</v>
      </c>
      <c r="B39" s="341">
        <f>IF(AND($B$14="Yes",$B$19="Yes"),Declaration!D56,0)</f>
        <v>0</v>
      </c>
      <c r="C39" s="102" t="str">
        <f ca="1">IF(H39=1,J39,I39)</f>
        <v>Indiquez le pourcentage d'exhaustivité des informations sur la fonderie données par le fournisseur dans la cellule D50 de l'onglet Déclaration</v>
      </c>
      <c r="D39" s="323" t="str">
        <f>IF(H39=1,"Click here to answer question 6 for Tantalum","")</f>
        <v>Click here to answer question 6 for Tantalum</v>
      </c>
      <c r="E39" s="84" t="s">
        <v>806</v>
      </c>
      <c r="F39" s="107">
        <f>F24</f>
        <v>1</v>
      </c>
      <c r="G39" s="81">
        <f>IF(B39=0,1,0)</f>
        <v>1</v>
      </c>
      <c r="H39" s="82">
        <f>F39*G39</f>
        <v>1</v>
      </c>
      <c r="I39" s="177" t="str">
        <f ca="1">OFFSET(L!$C$1,MATCH("Checker"&amp;"Comp",L!$A:$A,0)-1,SL,,)</f>
        <v>Complétez</v>
      </c>
      <c r="J39" s="22" t="str">
        <f ca="1">OFFSET(L!$C$1,MATCH("Checker"&amp;ADDRESS(ROW(),COLUMN(),4),L!$A:$A,0)-1,SL,,)</f>
        <v>Indiquez le pourcentage d'exhaustivité des informations sur la fonderie données par le fournisseur dans la cellule D50 de l'onglet Déclaration</v>
      </c>
    </row>
    <row r="40" spans="1:10" ht="26.4">
      <c r="A40" s="103" t="str">
        <f ca="1">Declaration!B57</f>
        <v>Étain  (*)</v>
      </c>
      <c r="B40" s="341">
        <f>IF(AND($B$15="Yes",$B$20="Yes"),Declaration!D57,0)</f>
        <v>0</v>
      </c>
      <c r="C40" s="102" t="str">
        <f ca="1">IF(H40=1,J40,I40)</f>
        <v xml:space="preserve">Indiquez le pourcentage d'exhaustivité des informations sur la fonderie données par le fournisseur dans la cellule D51 de l'onglet Déclaration </v>
      </c>
      <c r="D40" s="323" t="str">
        <f>IF(H40=1,"Click here to answer question 6 for Tin","")</f>
        <v>Click here to answer question 6 for Tin</v>
      </c>
      <c r="E40" s="84" t="s">
        <v>806</v>
      </c>
      <c r="F40" s="107">
        <f>F25</f>
        <v>1</v>
      </c>
      <c r="G40" s="81">
        <f>IF(B40=0,1,0)</f>
        <v>1</v>
      </c>
      <c r="H40" s="82">
        <f>F40*G40</f>
        <v>1</v>
      </c>
      <c r="I40" s="177" t="str">
        <f ca="1">OFFSET(L!$C$1,MATCH("Checker"&amp;"Comp",L!$A:$A,0)-1,SL,,)</f>
        <v>Complétez</v>
      </c>
      <c r="J40" s="22" t="str">
        <f ca="1">OFFSET(L!$C$1,MATCH("Checker"&amp;ADDRESS(ROW(),COLUMN(),4),L!$A:$A,0)-1,SL,,)</f>
        <v xml:space="preserve">Indiquez le pourcentage d'exhaustivité des informations sur la fonderie données par le fournisseur dans la cellule D51 de l'onglet Déclaration </v>
      </c>
    </row>
    <row r="41" spans="1:10" ht="26.4">
      <c r="A41" s="103" t="str">
        <f ca="1">Declaration!B58</f>
        <v>Or  (*)</v>
      </c>
      <c r="B41" s="341">
        <f>IF(AND($B$16="Yes",$B$21="Yes"),Declaration!D58,0)</f>
        <v>0</v>
      </c>
      <c r="C41" s="102" t="str">
        <f ca="1">IF(H41=1,J41,I41)</f>
        <v xml:space="preserve">Indiquez le pourcentage d'exhaustivité des informations sur la fonderie données par le fournisseur dans la cellule D52 de l'onglet Déclaration </v>
      </c>
      <c r="D41" s="323" t="str">
        <f>IF(H41=1,"Click here to answer question 6 for Gold","")</f>
        <v>Click here to answer question 6 for Gold</v>
      </c>
      <c r="E41" s="84" t="s">
        <v>806</v>
      </c>
      <c r="F41" s="107">
        <f>F26</f>
        <v>1</v>
      </c>
      <c r="G41" s="81">
        <f>IF(B41=0,1,0)</f>
        <v>1</v>
      </c>
      <c r="H41" s="82">
        <f>F41*G41</f>
        <v>1</v>
      </c>
      <c r="I41" s="177" t="str">
        <f ca="1">OFFSET(L!$C$1,MATCH("Checker"&amp;"Comp",L!$A:$A,0)-1,SL,,)</f>
        <v>Complétez</v>
      </c>
      <c r="J41" s="22" t="str">
        <f ca="1">OFFSET(L!$C$1,MATCH("Checker"&amp;ADDRESS(ROW(),COLUMN(),4),L!$A:$A,0)-1,SL,,)</f>
        <v xml:space="preserve">Indiquez le pourcentage d'exhaustivité des informations sur la fonderie données par le fournisseur dans la cellule D52 de l'onglet Déclaration </v>
      </c>
    </row>
    <row r="42" spans="1:10" ht="26.4">
      <c r="A42" s="103" t="str">
        <f ca="1">Declaration!B59</f>
        <v>Tungstène  (*)</v>
      </c>
      <c r="B42" s="341">
        <f>IF(AND($B$17="Yes",$B$22="Yes"),Declaration!D59,0)</f>
        <v>0</v>
      </c>
      <c r="C42" s="102" t="str">
        <f ca="1">IF(H42=1,J42,I42)</f>
        <v xml:space="preserve">Indiquez le pourcentage d'exhaustivité des informations sur la fonderie données par le fournisseur dans la cellule D53 de l'onglet Déclaration </v>
      </c>
      <c r="D42" s="323" t="str">
        <f>IF(H42=1,"Click here to answer question 6 for Tungsten","")</f>
        <v>Click here to answer question 6 for Tungsten</v>
      </c>
      <c r="E42" s="84" t="s">
        <v>806</v>
      </c>
      <c r="F42" s="107">
        <f>F27</f>
        <v>1</v>
      </c>
      <c r="G42" s="81">
        <f>IF(B42=0,1,0)</f>
        <v>1</v>
      </c>
      <c r="H42" s="82">
        <f>F42*G42</f>
        <v>1</v>
      </c>
      <c r="I42" s="177" t="str">
        <f ca="1">OFFSET(L!$C$1,MATCH("Checker"&amp;"Comp",L!$A:$A,0)-1,SL,,)</f>
        <v>Complétez</v>
      </c>
      <c r="J42" s="22" t="str">
        <f ca="1">OFFSET(L!$C$1,MATCH("Checker"&amp;ADDRESS(ROW(),COLUMN(),4),L!$A:$A,0)-1,SL,,)</f>
        <v xml:space="preserve">Indiquez le pourcentage d'exhaustivité des informations sur la fonderie données par le fournisseur dans la cellule D53 de l'onglet Déclaration </v>
      </c>
    </row>
    <row r="43" spans="1:10" ht="50.4">
      <c r="A43" s="102" t="str">
        <f ca="1">Declaration!B61</f>
        <v>7) Avez-vous identifié toutes les fonderies qui fournissent les 3TG à votre chaîne d’approvisionnement ?  (*)</v>
      </c>
      <c r="B43" s="105"/>
      <c r="C43" s="105"/>
      <c r="D43" s="109"/>
      <c r="E43" s="84" t="s">
        <v>808</v>
      </c>
      <c r="F43" s="106"/>
      <c r="G43" s="24"/>
      <c r="H43" s="24"/>
    </row>
    <row r="44" spans="1:10" ht="51.6">
      <c r="A44" s="103" t="str">
        <f ca="1">Declaration!B62</f>
        <v>Tantale  (*)</v>
      </c>
      <c r="B44" s="102">
        <f>IF(AND($B$14="Yes",$B$19="Yes"),Declaration!D62,0)</f>
        <v>0</v>
      </c>
      <c r="C44" s="102" t="str">
        <f ca="1">IF(H44=1,J44,I44)</f>
        <v>Déclarez si tous les noms de la fonderie ont été fournis dans cette réponse à l'enquête dans le cadre du champ d'application des produits déclarés dans la cellule D56 de l'onglet Déclaration</v>
      </c>
      <c r="D44" s="322" t="str">
        <f>IF(H44=1,"Click here to answer question 7 for Tantalum","")</f>
        <v>Click here to answer question 7 for Tantalum</v>
      </c>
      <c r="E44" s="84" t="s">
        <v>1303</v>
      </c>
      <c r="F44" s="107">
        <f>F24</f>
        <v>1</v>
      </c>
      <c r="G44" s="81">
        <f>IF(B44=0,1,0)</f>
        <v>1</v>
      </c>
      <c r="H44" s="82">
        <f>F44*G44</f>
        <v>1</v>
      </c>
      <c r="I44" s="177" t="str">
        <f ca="1">OFFSET(L!$C$1,MATCH("Checker"&amp;"Comp",L!$A:$A,0)-1,SL,,)</f>
        <v>Complétez</v>
      </c>
      <c r="J44" s="22"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6">
      <c r="A45" s="103" t="str">
        <f ca="1">Declaration!B63</f>
        <v>Étain  (*)</v>
      </c>
      <c r="B45" s="102">
        <f>IF(AND($B$15="Yes",$B$20="Yes"),Declaration!D63,0)</f>
        <v>0</v>
      </c>
      <c r="C45" s="102" t="str">
        <f ca="1">IF(H45=1,J45,I45)</f>
        <v>Déclarez si tous les noms de la fonderie ont été fournis dans cette réponse à l'enquête dans le cadre du champ d'application des produits déclarés dans la cellule D57 de l'onglet Déclaration</v>
      </c>
      <c r="D45" s="322" t="str">
        <f>IF(H45=1,"Click here to answer question 7 for Tin","")</f>
        <v>Click here to answer question 7 for Tin</v>
      </c>
      <c r="E45" s="84" t="s">
        <v>1303</v>
      </c>
      <c r="F45" s="107">
        <f>F25</f>
        <v>1</v>
      </c>
      <c r="G45" s="81">
        <f>IF(B45=0,1,0)</f>
        <v>1</v>
      </c>
      <c r="H45" s="82">
        <f>F45*G45</f>
        <v>1</v>
      </c>
      <c r="I45" s="177" t="str">
        <f ca="1">OFFSET(L!$C$1,MATCH("Checker"&amp;"Comp",L!$A:$A,0)-1,SL,,)</f>
        <v>Complétez</v>
      </c>
      <c r="J45" s="22"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6">
      <c r="A46" s="103" t="str">
        <f ca="1">Declaration!B64</f>
        <v>Or  (*)</v>
      </c>
      <c r="B46" s="102">
        <f>IF(AND($B$16="Yes",$B$21="Yes"),Declaration!D64,0)</f>
        <v>0</v>
      </c>
      <c r="C46" s="102" t="str">
        <f ca="1">IF(H46=1,J46,I46)</f>
        <v>Déclarez si tous les noms de la fonderie ont été fournis dans cette réponse à l'enquête dans le cadre du champ d'application des produits déclarés dans la cellule D58 de l'onglet Déclaration</v>
      </c>
      <c r="D46" s="322" t="str">
        <f>IF(H46=1,"Click here to answer question 7 for Gold","")</f>
        <v>Click here to answer question 7 for Gold</v>
      </c>
      <c r="E46" s="84" t="s">
        <v>1303</v>
      </c>
      <c r="F46" s="107">
        <f>F26</f>
        <v>1</v>
      </c>
      <c r="G46" s="81">
        <f>IF(B46=0,1,0)</f>
        <v>1</v>
      </c>
      <c r="H46" s="82">
        <f>F46*G46</f>
        <v>1</v>
      </c>
      <c r="I46" s="177" t="str">
        <f ca="1">OFFSET(L!$C$1,MATCH("Checker"&amp;"Comp",L!$A:$A,0)-1,SL,,)</f>
        <v>Complétez</v>
      </c>
      <c r="J46" s="22"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6">
      <c r="A47" s="103" t="str">
        <f ca="1">Declaration!B65</f>
        <v>Tungstène  (*)</v>
      </c>
      <c r="B47" s="102">
        <f>IF(AND($B$17="Yes",$B$22="Yes"),Declaration!D65,0)</f>
        <v>0</v>
      </c>
      <c r="C47" s="102" t="str">
        <f ca="1">IF(H47=1,J47,I47)</f>
        <v>Déclarez si tous les noms de fonderie ont été fournis dans cette réponse à l'enquête avec le champ d'application des produits déclarés dans la cellule D59 de l'onglet Déclaration</v>
      </c>
      <c r="D47" s="322" t="str">
        <f>IF(H47=1,"Click here to answer question 7 for Tungsten","")</f>
        <v>Click here to answer question 7 for Tungsten</v>
      </c>
      <c r="E47" s="84" t="s">
        <v>1303</v>
      </c>
      <c r="F47" s="107">
        <f>F27</f>
        <v>1</v>
      </c>
      <c r="G47" s="81">
        <f>IF(B47=0,1,0)</f>
        <v>1</v>
      </c>
      <c r="H47" s="82">
        <f>F47*G47</f>
        <v>1</v>
      </c>
      <c r="I47" s="177" t="str">
        <f ca="1">OFFSET(L!$C$1,MATCH("Checker"&amp;"Comp",L!$A:$A,0)-1,SL,,)</f>
        <v>Complétez</v>
      </c>
      <c r="J47" s="22" t="str">
        <f ca="1">OFFSET(L!$C$1,MATCH("Checker"&amp;ADDRESS(ROW(),COLUMN(),4),L!$A:$A,0)-1,SL,,)</f>
        <v>Déclarez si tous les noms de fonderie ont été fournis dans cette réponse à l'enquête avec le champ d'application des produits déclarés dans la cellule D59 de l'onglet Déclaration</v>
      </c>
    </row>
    <row r="48" spans="1:10" ht="63">
      <c r="A48" s="102" t="str">
        <f ca="1">Declaration!B67</f>
        <v>8) Est-ce que toutes les informations pertinentes reçues des fonderies par votre société ont été mentionnées dans cette déclaration ?  (*)</v>
      </c>
      <c r="B48" s="105"/>
      <c r="C48" s="105"/>
      <c r="D48" s="109"/>
      <c r="E48" s="84" t="s">
        <v>809</v>
      </c>
      <c r="F48" s="106"/>
      <c r="G48" s="24"/>
      <c r="H48" s="24"/>
    </row>
    <row r="49" spans="1:10" ht="39">
      <c r="A49" s="103" t="str">
        <f ca="1">Declaration!B68</f>
        <v>Tantale  (*)</v>
      </c>
      <c r="B49" s="102">
        <f>IF(AND($B$14="Yes",$B$19="Yes"),Declaration!D68,0)</f>
        <v>0</v>
      </c>
      <c r="C49" s="102" t="str">
        <f ca="1">IF(H49=1,J49,I49)</f>
        <v>Déclarez si toutes les informations applicables sur la fonderie de tantale ont été fournies dans la cellule D62 de l'onglet Déclaration</v>
      </c>
      <c r="D49" s="323" t="str">
        <f>IF(H49=1,"Click here to answer question 8 for Tantalum","")</f>
        <v>Click here to answer question 8 for Tantalum</v>
      </c>
      <c r="E49" s="84" t="s">
        <v>807</v>
      </c>
      <c r="F49" s="107">
        <f>F24</f>
        <v>1</v>
      </c>
      <c r="G49" s="81">
        <f>IF(B49=0,1,0)</f>
        <v>1</v>
      </c>
      <c r="H49" s="82">
        <f>F49*G49</f>
        <v>1</v>
      </c>
      <c r="I49" s="177" t="str">
        <f ca="1">OFFSET(L!$C$1,MATCH("Checker"&amp;"Comp",L!$A:$A,0)-1,SL,,)</f>
        <v>Complétez</v>
      </c>
      <c r="J49" s="22" t="str">
        <f ca="1">OFFSET(L!$C$1,MATCH("Checker"&amp;ADDRESS(ROW(),COLUMN(),4),L!$A:$A,0)-1,SL,,)</f>
        <v>Déclarez si toutes les informations applicables sur la fonderie de tantale ont été fournies dans la cellule D62 de l'onglet Déclaration</v>
      </c>
    </row>
    <row r="50" spans="1:10" ht="39">
      <c r="A50" s="103" t="str">
        <f ca="1">Declaration!B69</f>
        <v>Étain  (*)</v>
      </c>
      <c r="B50" s="102">
        <f>IF(AND($B$15="Yes",$B$20="Yes"),Declaration!D69,0)</f>
        <v>0</v>
      </c>
      <c r="C50" s="102" t="str">
        <f ca="1">IF(H50=1,J50,I50)</f>
        <v>Déclarez si toutes les informations applicables sur la fonderie d'étain ont été fournies dans la cellule D63 de l'onglet Déclaration</v>
      </c>
      <c r="D50" s="323" t="str">
        <f>IF(H50=1,"Click here to answer question 8 for Tin","")</f>
        <v>Click here to answer question 8 for Tin</v>
      </c>
      <c r="E50" s="84" t="s">
        <v>807</v>
      </c>
      <c r="F50" s="107">
        <f>F25</f>
        <v>1</v>
      </c>
      <c r="G50" s="81">
        <f>IF(B50=0,1,0)</f>
        <v>1</v>
      </c>
      <c r="H50" s="82">
        <f>F50*G50</f>
        <v>1</v>
      </c>
      <c r="I50" s="177" t="str">
        <f ca="1">OFFSET(L!$C$1,MATCH("Checker"&amp;"Comp",L!$A:$A,0)-1,SL,,)</f>
        <v>Complétez</v>
      </c>
      <c r="J50" s="22" t="str">
        <f ca="1">OFFSET(L!$C$1,MATCH("Checker"&amp;ADDRESS(ROW(),COLUMN(),4),L!$A:$A,0)-1,SL,,)</f>
        <v>Déclarez si toutes les informations applicables sur la fonderie d'étain ont été fournies dans la cellule D63 de l'onglet Déclaration</v>
      </c>
    </row>
    <row r="51" spans="1:10" ht="39">
      <c r="A51" s="103" t="str">
        <f ca="1">Declaration!B70</f>
        <v>Or  (*)</v>
      </c>
      <c r="B51" s="102">
        <f>IF(AND($B$16="Yes",$B$21="Yes"),Declaration!D70,0)</f>
        <v>0</v>
      </c>
      <c r="C51" s="102" t="str">
        <f ca="1">IF(H51=1,J51,I51)</f>
        <v>Déclarez si toutes les informations applicables sur la fonderie d'or ont été fournies dans la cellule D64 de l'onglet Déclaration</v>
      </c>
      <c r="D51" s="323" t="str">
        <f>IF(H51=1,"Click here to answer question 8 for Gold","")</f>
        <v>Click here to answer question 8 for Gold</v>
      </c>
      <c r="E51" s="84" t="s">
        <v>807</v>
      </c>
      <c r="F51" s="107">
        <f>F26</f>
        <v>1</v>
      </c>
      <c r="G51" s="81">
        <f>IF(B51=0,1,0)</f>
        <v>1</v>
      </c>
      <c r="H51" s="82">
        <f>F51*G51</f>
        <v>1</v>
      </c>
      <c r="I51" s="177" t="str">
        <f ca="1">OFFSET(L!$C$1,MATCH("Checker"&amp;"Comp",L!$A:$A,0)-1,SL,,)</f>
        <v>Complétez</v>
      </c>
      <c r="J51" s="22" t="str">
        <f ca="1">OFFSET(L!$C$1,MATCH("Checker"&amp;ADDRESS(ROW(),COLUMN(),4),L!$A:$A,0)-1,SL,,)</f>
        <v>Déclarez si toutes les informations applicables sur la fonderie d'or ont été fournies dans la cellule D64 de l'onglet Déclaration</v>
      </c>
    </row>
    <row r="52" spans="1:10" ht="39">
      <c r="A52" s="103" t="str">
        <f ca="1">Declaration!B71</f>
        <v>Tungstène  (*)</v>
      </c>
      <c r="B52" s="102">
        <f>IF(AND($B$17="Yes",$B$22="Yes"),Declaration!D71,0)</f>
        <v>0</v>
      </c>
      <c r="C52" s="102" t="str">
        <f ca="1">IF(H52=1,J52,I52)</f>
        <v>Déclarez si toutes les informations applicables sur la fonderie de tungstène ont été fournies dans la cellule D65 de l'onglet Déclaration</v>
      </c>
      <c r="D52" s="323" t="str">
        <f>IF(H52=1,"Click here to answer question 8 for Tungsten","")</f>
        <v>Click here to answer question 8 for Tungsten</v>
      </c>
      <c r="E52" s="84" t="s">
        <v>807</v>
      </c>
      <c r="F52" s="107">
        <f>F27</f>
        <v>1</v>
      </c>
      <c r="G52" s="81">
        <f>IF(B52=0,1,0)</f>
        <v>1</v>
      </c>
      <c r="H52" s="82">
        <f>F52*G52</f>
        <v>1</v>
      </c>
      <c r="I52" s="177" t="str">
        <f ca="1">OFFSET(L!$C$1,MATCH("Checker"&amp;"Comp",L!$A:$A,0)-1,SL,,)</f>
        <v>Complétez</v>
      </c>
      <c r="J52" s="22" t="str">
        <f ca="1">OFFSET(L!$C$1,MATCH("Checker"&amp;ADDRESS(ROW(),COLUMN(),4),L!$A:$A,0)-1,SL,,)</f>
        <v>Déclarez si toutes les informations applicables sur la fonderie de tungstène ont été fournies dans la cellule D65 de l'onglet Déclaration</v>
      </c>
    </row>
    <row r="53" spans="1:10" ht="25.2">
      <c r="A53" s="102" t="str">
        <f ca="1">Declaration!B74</f>
        <v>Question</v>
      </c>
      <c r="B53" s="105"/>
      <c r="C53" s="105"/>
      <c r="D53" s="109"/>
      <c r="E53" s="84" t="s">
        <v>441</v>
      </c>
      <c r="F53" s="106"/>
      <c r="G53" s="106"/>
      <c r="H53" s="106"/>
    </row>
    <row r="54" spans="1:10" ht="39">
      <c r="A54" s="102" t="str">
        <f ca="1">Declaration!B75</f>
        <v>A. Avez-vous mis en place une politique d’approvisionnement en minerais responsable ? (*)</v>
      </c>
      <c r="B54" s="102">
        <f>Declaration!D75</f>
        <v>0</v>
      </c>
      <c r="C54" s="102" t="str">
        <f t="shared" ref="C54:C60" ca="1" si="10">IF(H54=1,J54,I54)</f>
        <v>Répondez dans la cellule D75 de l’onglet Déclaration si votre entreprise est dotée d’une politique d’approvisionnement en minerais responsable.</v>
      </c>
      <c r="D54" s="108" t="str">
        <f>IF(H54=1,"Click here to answer question (A)","")</f>
        <v>Click here to answer question (A)</v>
      </c>
      <c r="E54" s="84" t="s">
        <v>1307</v>
      </c>
      <c r="F54" s="107">
        <f>IF(SUM(F$24:F$27)=0,0,1)</f>
        <v>1</v>
      </c>
      <c r="G54" s="81">
        <f>IF(B54=0,1,0)</f>
        <v>1</v>
      </c>
      <c r="H54" s="82">
        <f t="shared" ref="H54:H60" si="11">F54*G54</f>
        <v>1</v>
      </c>
      <c r="I54" s="177" t="str">
        <f ca="1">OFFSET(L!$C$1,MATCH("Checker"&amp;"Comp",L!$A:$A,0)-1,SL,,)</f>
        <v>Complétez</v>
      </c>
      <c r="J54" s="22" t="str">
        <f ca="1">OFFSET(L!$C$1,MATCH("Checker"&amp;ADDRESS(ROW(),COLUMN(),4),L!$A:$A,0)-1,SL,,)</f>
        <v>Répondez dans la cellule D75 de l’onglet Déclaration si votre entreprise est dotée d’une politique d’approvisionnement en minerais responsable.</v>
      </c>
    </row>
    <row r="55" spans="1:10" ht="54.75" customHeight="1">
      <c r="A55" s="102" t="str">
        <f ca="1">Declaration!B77</f>
        <v>B. La politique d’approvisionnement en minerais responsable est-elle disponible publiquement sur votre site Web ? (Remarque – Si la réponse est « oui », l’utilisateur doit indiquer l’URL dans le champ des commentaires). (*)</v>
      </c>
      <c r="B55" s="102">
        <f>Declaration!D77</f>
        <v>0</v>
      </c>
      <c r="C55" s="102" t="str">
        <f t="shared" ca="1" si="10"/>
        <v>Répondez dans la cellule D77 de l’onglet Déclaration si votre entreprise a rendu publiquement disponible sur son site Web sa politique d’approvisionnement en minerais responsable.</v>
      </c>
      <c r="D55" s="108" t="str">
        <f>IF(H55=1,"Click here to answer question (B)","")</f>
        <v>Click here to answer question (B)</v>
      </c>
      <c r="E55" s="84" t="s">
        <v>1307</v>
      </c>
      <c r="F55" s="107">
        <f t="shared" ref="F55" si="12">F$54</f>
        <v>1</v>
      </c>
      <c r="G55" s="81">
        <f>IF(B55=0,1,0)</f>
        <v>1</v>
      </c>
      <c r="H55" s="82">
        <f t="shared" si="11"/>
        <v>1</v>
      </c>
      <c r="I55" s="177" t="str">
        <f ca="1">OFFSET(L!$C$1,MATCH("Checker"&amp;"Comp",L!$A:$A,0)-1,SL,,)</f>
        <v>Complétez</v>
      </c>
      <c r="J55" s="22" t="str">
        <f ca="1">OFFSET(L!$C$1,MATCH("Checker"&amp;ADDRESS(ROW(),COLUMN(),4),L!$A:$A,0)-1,SL,,)</f>
        <v>Répondez dans la cellule D77 de l’onglet Déclaration si votre entreprise a rendu publiquement disponible sur son site Web sa politique d’approvisionnement en minerais responsable.</v>
      </c>
    </row>
    <row r="56" spans="1:10" ht="38.549999999999997" customHeight="1">
      <c r="A56" s="102" t="s">
        <v>5</v>
      </c>
      <c r="B56" s="102">
        <f>Declaration!G77</f>
        <v>0</v>
      </c>
      <c r="C56" s="102" t="str">
        <f t="shared" ca="1" si="10"/>
        <v>Complétez</v>
      </c>
      <c r="D56" s="108" t="str">
        <f>IF(H56=1,"Click here to specify URL for question (B)","")</f>
        <v/>
      </c>
      <c r="E56" s="84"/>
      <c r="F56" s="107">
        <f>IF(AND(F55=1,B55="Yes"),1,0)</f>
        <v>0</v>
      </c>
      <c r="G56" s="81">
        <f>IF(LEN(B56)&gt;1,0,1)</f>
        <v>1</v>
      </c>
      <c r="H56" s="82">
        <f t="shared" si="11"/>
        <v>0</v>
      </c>
      <c r="I56" s="177" t="str">
        <f ca="1">OFFSET(L!$C$1,MATCH("Checker"&amp;"Comp",L!$A:$A,0)-1,SL,,)</f>
        <v>Complétez</v>
      </c>
      <c r="J56" s="169" t="str">
        <f ca="1">OFFSET(L!$C$1,MATCH("Checker"&amp;ADDRESS(ROW(),COLUMN(),4),L!$A:$A,0)-1,SL,,)</f>
        <v>Saisissez l'URL dans la cellule D77 de l'onglet Déclaration si vous répondez par « Oui » à la question B. Le format de l'URL doit être : www.nomdelentreprise.com</v>
      </c>
    </row>
    <row r="57" spans="1:10" ht="50.4">
      <c r="A57" s="102" t="str">
        <f ca="1">Declaration!B79</f>
        <v>C. Est-ce que vous imposez à vos fournisseurs directs de s’approvisionner en 3TG auprès de fonderie dont les pratiques de diligence raisonnable ont été validées par un programme d’audit externe indépendant ?  (*)</v>
      </c>
      <c r="B57" s="102">
        <f>Declaration!D79</f>
        <v>0</v>
      </c>
      <c r="C57" s="102" t="str">
        <f t="shared" ca="1" si="10"/>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c r="D57" s="108" t="str">
        <f>IF(H57=1,"Click here to answer question (C)","")</f>
        <v>Click here to answer question (C)</v>
      </c>
      <c r="E57" s="84" t="s">
        <v>1307</v>
      </c>
      <c r="F57" s="107">
        <f>F$54</f>
        <v>1</v>
      </c>
      <c r="G57" s="81">
        <f>IF(B57=0,1,0)</f>
        <v>1</v>
      </c>
      <c r="H57" s="82">
        <f t="shared" si="11"/>
        <v>1</v>
      </c>
      <c r="I57" s="177" t="str">
        <f ca="1">OFFSET(L!$C$1,MATCH("Checker"&amp;"Comp",L!$A:$A,0)-1,SL,,)</f>
        <v>Complétez</v>
      </c>
      <c r="J57" s="22"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102" t="str">
        <f ca="1">Declaration!B81</f>
        <v>D. Avez-vous mis en œuvre des mesures de diligence raisonnable pour un approvisionnement responsable ? (*)</v>
      </c>
      <c r="B58" s="102">
        <f>Declaration!D81</f>
        <v>0</v>
      </c>
      <c r="C58" s="102" t="str">
        <f t="shared" ca="1" si="10"/>
        <v>Répondez dans la cellule D81 de l’onglet Déclaration si vous avez mis en œuvre des mesures de diligence raisonnable relatives à l’approvisionnement responsable.</v>
      </c>
      <c r="D58" s="108" t="str">
        <f>IF(H58=1,"Click here to answer question (D)","")</f>
        <v>Click here to answer question (D)</v>
      </c>
      <c r="E58" s="84" t="s">
        <v>1307</v>
      </c>
      <c r="F58" s="107">
        <f>F$54</f>
        <v>1</v>
      </c>
      <c r="G58" s="81">
        <f>IF(B58=0,1,0)</f>
        <v>1</v>
      </c>
      <c r="H58" s="82">
        <f t="shared" si="11"/>
        <v>1</v>
      </c>
      <c r="I58" s="177" t="str">
        <f ca="1">OFFSET(L!$C$1,MATCH("Checker"&amp;"Comp",L!$A:$A,0)-1,SL,,)</f>
        <v>Complétez</v>
      </c>
      <c r="J58" s="22" t="str">
        <f ca="1">OFFSET(L!$C$1,MATCH("Checker"&amp;ADDRESS(ROW(),COLUMN(),4),L!$A:$A,0)-1,SL,,)</f>
        <v>Répondez dans la cellule D81 de l’onglet Déclaration si vous avez mis en œuvre des mesures de diligence raisonnable relatives à l’approvisionnement responsable.</v>
      </c>
    </row>
    <row r="59" spans="1:10" ht="39">
      <c r="A59" s="102" t="str">
        <f ca="1">Declaration!B83</f>
        <v>E. Votre société mène-t-elle des enquêtes sur les minerais de conflit auprès du/des fournisseur(s) concerné(s) ? (*)</v>
      </c>
      <c r="B59" s="102">
        <f>Declaration!D83</f>
        <v>0</v>
      </c>
      <c r="C59" s="102" t="str">
        <f t="shared" ca="1" si="10"/>
        <v>Répondez dans la cellule D83 de l'onglet Déclaration si vous demandez à vos fournisseurs de remplir ce modèle de rapport sur les minéraux en conflit</v>
      </c>
      <c r="D59" s="108" t="str">
        <f>IF(H59=1,"Click here to answer question (E)","")</f>
        <v>Click here to answer question (E)</v>
      </c>
      <c r="E59" s="84" t="s">
        <v>1307</v>
      </c>
      <c r="F59" s="107">
        <f>F$54</f>
        <v>1</v>
      </c>
      <c r="G59" s="81">
        <f>IF(B59=0,1,0)</f>
        <v>1</v>
      </c>
      <c r="H59" s="82">
        <f t="shared" si="11"/>
        <v>1</v>
      </c>
      <c r="I59" s="177" t="str">
        <f ca="1">OFFSET(L!$C$1,MATCH("Checker"&amp;"Comp",L!$A:$A,0)-1,SL,,)</f>
        <v>Complétez</v>
      </c>
      <c r="J59" s="22" t="str">
        <f ca="1">OFFSET(L!$C$1,MATCH("Checker"&amp;ADDRESS(ROW(),COLUMN(),4),L!$A:$A,0)-1,SL,,)</f>
        <v>Répondez dans la cellule D83 de l'onglet Déclaration si vous demandez à vos fournisseurs de remplir ce modèle de rapport sur les minéraux en conflit</v>
      </c>
    </row>
    <row r="60" spans="1:10" ht="39">
      <c r="A60" s="102" t="str">
        <f ca="1">Declaration!B85</f>
        <v>F. Vérifiez-vous les informations de devoir de diligence reçues de vos fournisseurs par rapport aux attentes de votre entreprise?  (*)</v>
      </c>
      <c r="B60" s="102">
        <f>Declaration!D85</f>
        <v>0</v>
      </c>
      <c r="C60" s="102" t="str">
        <f t="shared" ca="1" si="10"/>
        <v>Répondez dans la cellule D85 de l'onglet Déclaration si vous validez les réponses de vos fournisseurs par rapport aux attentes de votre entreprise</v>
      </c>
      <c r="D60" s="108" t="str">
        <f>IF(H60=1,"Click here to answer question (F)","")</f>
        <v>Click here to answer question (F)</v>
      </c>
      <c r="E60" s="84" t="s">
        <v>1307</v>
      </c>
      <c r="F60" s="107">
        <f>F$54</f>
        <v>1</v>
      </c>
      <c r="G60" s="81">
        <f>IF(B60=0,1,0)</f>
        <v>1</v>
      </c>
      <c r="H60" s="82">
        <f t="shared" si="11"/>
        <v>1</v>
      </c>
      <c r="I60" s="177" t="str">
        <f ca="1">OFFSET(L!$C$1,MATCH("Checker"&amp;"Comp",L!$A:$A,0)-1,SL,,)</f>
        <v>Complétez</v>
      </c>
      <c r="J60" s="22" t="str">
        <f ca="1">OFFSET(L!$C$1,MATCH("Checker"&amp;ADDRESS(ROW(),COLUMN(),4),L!$A:$A,0)-1,SL,,)</f>
        <v>Répondez dans la cellule D85 de l'onglet Déclaration si vous validez les réponses de vos fournisseurs par rapport aux attentes de votre entreprise</v>
      </c>
    </row>
    <row r="61" spans="1:10" ht="14.4" hidden="1">
      <c r="A61" s="102"/>
      <c r="B61" s="102"/>
      <c r="C61" s="102"/>
      <c r="D61" s="108"/>
      <c r="E61" s="84"/>
      <c r="F61" s="107"/>
      <c r="G61" s="81"/>
      <c r="H61" s="82"/>
      <c r="I61" s="177"/>
    </row>
    <row r="62" spans="1:10" ht="39">
      <c r="A62" s="102" t="str">
        <f ca="1">Declaration!B87</f>
        <v>G. Votre processus de vérification inclut-il la gestion des actions correctives ?  (*)</v>
      </c>
      <c r="B62" s="102">
        <f>Declaration!D87</f>
        <v>0</v>
      </c>
      <c r="C62" s="102" t="str">
        <f t="shared" ref="C62:C68" ca="1" si="13">IF(H62=1,J62,I62)</f>
        <v>Répondez dans la cellule D87 de l'onglet Déclaration si votre processus de validation comprend des actions correctives de la part de la direction</v>
      </c>
      <c r="D62" s="108" t="str">
        <f>IF(H62=1,"Click here to answer question (G)","")</f>
        <v>Click here to answer question (G)</v>
      </c>
      <c r="E62" s="84" t="s">
        <v>1307</v>
      </c>
      <c r="F62" s="107">
        <f>F$54</f>
        <v>1</v>
      </c>
      <c r="G62" s="81">
        <f>IF(B62=0,1,0)</f>
        <v>1</v>
      </c>
      <c r="H62" s="82">
        <f t="shared" ref="H62:H69" si="14">F62*G62</f>
        <v>1</v>
      </c>
      <c r="I62" s="177" t="str">
        <f ca="1">OFFSET(L!$C$1,MATCH("Checker"&amp;"Comp",L!$A:$A,0)-1,SL,,)</f>
        <v>Complétez</v>
      </c>
      <c r="J62" s="22" t="str">
        <f ca="1">OFFSET(L!$C$1,MATCH("Checker"&amp;ADDRESS(ROW(),COLUMN(),4),L!$A:$A,0)-1,SL,,)</f>
        <v>Répondez dans la cellule D87 de l'onglet Déclaration si votre processus de validation comprend des actions correctives de la part de la direction</v>
      </c>
    </row>
    <row r="63" spans="1:10" ht="39">
      <c r="A63" s="102" t="str">
        <f ca="1">Declaration!B89</f>
        <v>H. Votre société est-elle tenue de fournir une déclaration annuelle sur les minerais de conflit ? (*)</v>
      </c>
      <c r="B63" s="102">
        <f>Declaration!D89</f>
        <v>0</v>
      </c>
      <c r="C63" s="102" t="str">
        <f t="shared" ca="1" si="13"/>
        <v>Répondez dans la cellule D89 de l’onglet Déclaration si vous êtes soumis aux exigences de divulgation de la SEC, de la réglementation de l’UE ou des deux.</v>
      </c>
      <c r="D63" s="108" t="str">
        <f>IF(H63=1,"Click here to answer question (H)","")</f>
        <v>Click here to answer question (H)</v>
      </c>
      <c r="E63" s="84" t="s">
        <v>1307</v>
      </c>
      <c r="F63" s="107">
        <f>F$54</f>
        <v>1</v>
      </c>
      <c r="G63" s="81">
        <f>IF(B63=0,1,0)</f>
        <v>1</v>
      </c>
      <c r="H63" s="82">
        <f t="shared" si="14"/>
        <v>1</v>
      </c>
      <c r="I63" s="177" t="str">
        <f ca="1">OFFSET(L!$C$1,MATCH("Checker"&amp;"Comp",L!$A:$A,0)-1,SL,,)</f>
        <v>Complétez</v>
      </c>
      <c r="J63" s="22" t="str">
        <f ca="1">OFFSET(L!$C$1,MATCH("Checker"&amp;ADDRESS(ROW(),COLUMN(),4),L!$A:$A,0)-1,SL,,)</f>
        <v>Répondez dans la cellule D89 de l’onglet Déclaration si vous êtes soumis aux exigences de divulgation de la SEC, de la réglementation de l’UE ou des deux.</v>
      </c>
    </row>
    <row r="64" spans="1:10" ht="39">
      <c r="A64" s="102" t="s">
        <v>1300</v>
      </c>
      <c r="B64" s="102" t="str">
        <f>IF(G64=1,"No products or item numbers listed","One or more product / item numbers have been provided")</f>
        <v>No products or item numbers listed</v>
      </c>
      <c r="C64" s="102" t="str">
        <f t="shared" ca="1" si="13"/>
        <v>Complétez</v>
      </c>
      <c r="D64" s="108" t="str">
        <f>IF(H64=1,"Click here to enter detail on Product List tab","")</f>
        <v/>
      </c>
      <c r="E64" s="84" t="s">
        <v>1307</v>
      </c>
      <c r="F64" s="107">
        <f>IF(B5=Declaration!Q9,1,0)</f>
        <v>0</v>
      </c>
      <c r="G64" s="81">
        <f>IF('Product List'!B6="",1,0)</f>
        <v>1</v>
      </c>
      <c r="H64" s="82">
        <f t="shared" si="14"/>
        <v>0</v>
      </c>
      <c r="I64" s="177" t="str">
        <f ca="1">OFFSET(L!$C$1,MATCH("Checker"&amp;"Comp",L!$A:$A,0)-1,SL,,)</f>
        <v>Complétez</v>
      </c>
      <c r="J64" s="22"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102" t="s">
        <v>15454</v>
      </c>
      <c r="B65" s="102"/>
      <c r="C65" s="102" t="str">
        <f t="shared" ca="1" si="13"/>
        <v>Saisissez la liste de fondeurs de tantale qui contribuent de manière importante à la chaîne d'approvisionnement sur l'onglet Liste de fondeurs.</v>
      </c>
      <c r="D65" s="108" t="str">
        <f>IF(H65=0,"","Click here to provide smelter information")</f>
        <v>Click here to provide smelter information</v>
      </c>
      <c r="E65" s="84" t="s">
        <v>1307</v>
      </c>
      <c r="F65" s="107">
        <f>F24</f>
        <v>1</v>
      </c>
      <c r="G65" s="81">
        <f>IF(AND(COUNTIF(SmelterIdetifiedForMetal,"Tantalum")&gt;0,COUNTIF('Smelter List'!AB$5:AB$2504,"Tantalum?*")&gt;0),0,1)</f>
        <v>1</v>
      </c>
      <c r="H65" s="82">
        <f t="shared" si="14"/>
        <v>1</v>
      </c>
      <c r="I65" s="177" t="str">
        <f ca="1">OFFSET(L!$C$1,MATCH("Checker"&amp;"Comp",L!$A:$A,0)-1,SL,,)</f>
        <v>Complétez</v>
      </c>
      <c r="J65" s="22" t="str">
        <f ca="1">OFFSET(L!$C$1,MATCH("Checker"&amp;ADDRESS(ROW(),COLUMN(),4),L!$A:$A,0)-1,SL,,)</f>
        <v>Saisissez la liste de fondeurs de tantale qui contribuent de manière importante à la chaîne d'approvisionnement sur l'onglet Liste de fondeurs.</v>
      </c>
      <c r="K65" s="184">
        <f>IF(H14+H19&gt;0,1,0)</f>
        <v>1</v>
      </c>
      <c r="L65" s="22" t="e">
        <f ca="1">OFFSET(L!$C$1,MATCH("Checker"&amp;ADDRESS(ROW(),COLUMN(),4),L!$A:$A,0)-1,SL,,)</f>
        <v>#N/A</v>
      </c>
    </row>
    <row r="66" spans="1:12" ht="39">
      <c r="A66" s="102" t="s">
        <v>1867</v>
      </c>
      <c r="B66" s="102"/>
      <c r="C66" s="102" t="str">
        <f t="shared" ca="1" si="13"/>
        <v>Saisissez la liste de fondeurs d'étain qui contribuent de manière importante à la chaîne d'approvisionnement sur l'onglet Liste de fondeurs.</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Complétez</v>
      </c>
      <c r="J66" s="22" t="str">
        <f ca="1">OFFSET(L!$C$1,MATCH("Checker"&amp;ADDRESS(ROW(),COLUMN(),4),L!$A:$A,0)-1,SL,,)</f>
        <v>Saisissez la liste de fondeurs d'étain qui contribuent de manière importante à la chaîne d'approvisionnement sur l'onglet Liste de fondeurs.</v>
      </c>
      <c r="K66" s="184">
        <f>IF(H15+H20&gt;0,1,0)</f>
        <v>1</v>
      </c>
      <c r="L66" s="22" t="e">
        <f ca="1">OFFSET(L!$C$1,MATCH("Checker"&amp;ADDRESS(ROW(),COLUMN(),4),L!$A:$A,0)-1,SL,,)</f>
        <v>#N/A</v>
      </c>
    </row>
    <row r="67" spans="1:12" ht="39">
      <c r="A67" s="102" t="s">
        <v>1868</v>
      </c>
      <c r="B67" s="102"/>
      <c r="C67" s="102" t="str">
        <f t="shared" ca="1" si="13"/>
        <v>Saisissez la liste de fondeurs d'or qui contribuent de manière importante à la chaîne d'approvisionnement sur l'onglet Liste de fondeurs.</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Complétez</v>
      </c>
      <c r="J67" s="22" t="str">
        <f ca="1">OFFSET(L!$C$1,MATCH("Checker"&amp;ADDRESS(ROW(),COLUMN(),4),L!$A:$A,0)-1,SL,,)</f>
        <v>Saisissez la liste de fondeurs d'or qui contribuent de manière importante à la chaîne d'approvisionnement sur l'onglet Liste de fondeurs.</v>
      </c>
      <c r="K67" s="184">
        <f>IF(H16+H21&gt;0,1,0)</f>
        <v>1</v>
      </c>
      <c r="L67" s="22" t="e">
        <f ca="1">OFFSET(L!$C$1,MATCH("Checker"&amp;ADDRESS(ROW(),COLUMN(),4),L!$A:$A,0)-1,SL,,)</f>
        <v>#N/A</v>
      </c>
    </row>
    <row r="68" spans="1:12" ht="39">
      <c r="A68" s="102" t="s">
        <v>1869</v>
      </c>
      <c r="B68" s="102"/>
      <c r="C68" s="102" t="str">
        <f t="shared" ca="1" si="13"/>
        <v>Saisissez une liste de fondeurs de tungstène qui contribuent de manière importante à la chaîne d'approvisionnement sur l'onglet Liste de fondeurs.</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Complétez</v>
      </c>
      <c r="J68" s="22" t="str">
        <f ca="1">OFFSET(L!$C$1,MATCH("Checker"&amp;ADDRESS(ROW(),COLUMN(),4),L!$A:$A,0)-1,SL,,)</f>
        <v>Saisissez une liste de fondeurs de tungstène qui contribuent de manière importante à la chaîne d'approvisionnement sur l'onglet Liste de fondeurs.</v>
      </c>
      <c r="K68" s="184">
        <f>IF(H17+H22&gt;0,1,0)</f>
        <v>1</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Complétez</v>
      </c>
      <c r="J69" s="22" t="s">
        <v>2381</v>
      </c>
      <c r="K69" s="184"/>
      <c r="L69" s="22" t="s">
        <v>2382</v>
      </c>
    </row>
    <row r="70" spans="1:12">
      <c r="H70" s="22">
        <f ca="1">SUM(H4:H69)</f>
        <v>52</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Champ à compléter uniquement si le périmètre "Produit (ou liste de produits)" a été sélectionné dans la feuille 'Déclaration'</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Référence du produit (*)</v>
      </c>
      <c r="C5" s="161" t="str">
        <f ca="1">OFFSET(L!$C$1,MATCH("Product List"&amp;ADDRESS(ROW(),COLUMN(),4),L!$A:$A,0)-1,SL,,)</f>
        <v>Nom du produit</v>
      </c>
      <c r="D5" s="85" t="str">
        <f ca="1">OFFSET(L!$C$1,MATCH("Product List"&amp;ADDRESS(ROW(),COLUMN(),4),L!$A:$A,0)-1,SL,,)</f>
        <v>Commentaires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Métal</v>
      </c>
      <c r="B4" s="226" t="str">
        <f ca="1">OFFSET(L!$C$1,MATCH("Smelter Look-up"&amp;ADDRESS(ROW(),COLUMN(),4),L!$A:$A,0)-1,SL,,)</f>
        <v>Recherche de fonderie (*)</v>
      </c>
      <c r="C4" s="226" t="str">
        <f ca="1">OFFSET(L!$C$1,MATCH("Smelter Look-up"&amp;ADDRESS(ROW(),COLUMN(),4),L!$A:$A,0)-1,SL,,)</f>
        <v>Noms standard des fonderies</v>
      </c>
      <c r="D4" s="226" t="str">
        <f ca="1">OFFSET(L!$C$1,MATCH("Smelter Look-up"&amp;ADDRESS(ROW(),COLUMN(),4),L!$A:$A,0)-1,SL,,)</f>
        <v xml:space="preserve">Localisation de la fonderie : pays </v>
      </c>
      <c r="E4" s="226" t="str">
        <f ca="1">OFFSET(L!$C$1,MATCH("Smelter Look-up"&amp;ADDRESS(ROW(),COLUMN(),4),L!$A:$A,0)-1,SL,,)</f>
        <v>Identifiant fonderie</v>
      </c>
      <c r="F4" s="226" t="str">
        <f ca="1">OFFSET(L!$C$1,MATCH("Smelter Look-up"&amp;ADDRESS(ROW(),COLUMN(),4),L!$A:$A,0)-1,SL,,)</f>
        <v>Type de l'identifiant de la fonderie</v>
      </c>
      <c r="G4" s="226" t="str">
        <f ca="1">OFFSET(L!$C$1,MATCH("Smelter Look-up"&amp;ADDRESS(ROW(),COLUMN(),4),L!$A:$A,0)-1,SL,,)</f>
        <v>Localisation de la fonderie : Rue et Numéro</v>
      </c>
      <c r="H4" s="226" t="str">
        <f ca="1">OFFSET(L!$C$1,MATCH("Smelter Look-up"&amp;ADDRESS(ROW(),COLUMN(),4),L!$A:$A,0)-1,SL,,)</f>
        <v>Localisation de la fonderie : Ville</v>
      </c>
      <c r="I4" s="226" t="str">
        <f ca="1">OFFSET(L!$C$1,MATCH("Smelter Look-up"&amp;ADDRESS(ROW(),COLUMN(),4),L!$A:$A,0)-1,SL,,)</f>
        <v>Localisation de la fonderie : Etat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27.6">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Clara Py</cp:lastModifiedBy>
  <cp:lastPrinted>2015-04-21T20:47:43Z</cp:lastPrinted>
  <dcterms:created xsi:type="dcterms:W3CDTF">2010-06-21T21:00:23Z</dcterms:created>
  <dcterms:modified xsi:type="dcterms:W3CDTF">2022-01-25T13:09:28Z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